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BACKUP\Desktop\PROYECTO SANTA ELENA\Licitacion 01 de 2019 Proyecto Santa Elena\"/>
    </mc:Choice>
  </mc:AlternateContent>
  <xr:revisionPtr revIDLastSave="0" documentId="8_{DB8A417B-9B11-448E-820C-CC568DEA484B}" xr6:coauthVersionLast="41" xr6:coauthVersionMax="41" xr10:uidLastSave="{00000000-0000-0000-0000-000000000000}"/>
  <bookViews>
    <workbookView xWindow="-120" yWindow="-120" windowWidth="29040" windowHeight="15840" xr2:uid="{2A7367DD-8BBA-49AE-A2D3-5A4A0FA775A1}"/>
  </bookViews>
  <sheets>
    <sheet name="LICITACION FINAL" sheetId="9" r:id="rId1"/>
    <sheet name="AU" sheetId="2" r:id="rId2"/>
    <sheet name="APU" sheetId="3" r:id="rId3"/>
    <sheet name="cuadro de la propuesta" sheetId="11" r:id="rId4"/>
    <sheet name="Cuadro AU " sheetId="12"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INF1" localSheetId="2">'[1]Diseño Chequeo LETRAS qmh Per'!#REF!</definedName>
    <definedName name="_INF1" localSheetId="1">'[1]Diseño Chequeo LETRAS qmh Per'!#REF!</definedName>
    <definedName name="_INF1" localSheetId="4">'[1]Diseño Chequeo LETRAS qmh Per'!#REF!</definedName>
    <definedName name="_INF1" localSheetId="3">#REF!</definedName>
    <definedName name="_INF1" localSheetId="0">#REF!</definedName>
    <definedName name="_INF1">'[2]Diseño Chequeo LETRAS qmh Per'!#REF!</definedName>
    <definedName name="_INF2" localSheetId="2">'[1]Diseño Chequeo LETRAS qmh Per'!#REF!</definedName>
    <definedName name="_INF2" localSheetId="1">'[1]Diseño Chequeo LETRAS qmh Per'!#REF!</definedName>
    <definedName name="_INF2" localSheetId="4">'[1]Diseño Chequeo LETRAS qmh Per'!#REF!</definedName>
    <definedName name="_INF2" localSheetId="3">#REF!</definedName>
    <definedName name="_INF2" localSheetId="0">#REF!</definedName>
    <definedName name="_INF2">'[2]Diseño Chequeo LETRAS qmh Per'!#REF!</definedName>
    <definedName name="_INF3" localSheetId="2">'[1]Diseño Chequeo LETRAS qmh Per'!#REF!</definedName>
    <definedName name="_INF3" localSheetId="1">'[1]Diseño Chequeo LETRAS qmh Per'!#REF!</definedName>
    <definedName name="_INF3" localSheetId="4">'[1]Diseño Chequeo LETRAS qmh Per'!#REF!</definedName>
    <definedName name="_INF3" localSheetId="3">#REF!</definedName>
    <definedName name="_INF3" localSheetId="0">#REF!</definedName>
    <definedName name="_INF3">'[2]Diseño Chequeo LETRAS qmh Per'!#REF!</definedName>
    <definedName name="A" localSheetId="2">'[3]Diseño Chequeo LETRAS qmh Per'!#REF!</definedName>
    <definedName name="A" localSheetId="1">'[3]Diseño Chequeo LETRAS qmh Per'!#REF!</definedName>
    <definedName name="A" localSheetId="4">'[3]Diseño Chequeo LETRAS qmh Per'!#REF!</definedName>
    <definedName name="A" localSheetId="3">'[4]Diseño Chequeo LETRAS qmh Per'!#REF!</definedName>
    <definedName name="A" localSheetId="0">'[4]Diseño Chequeo LETRAS qmh Per'!#REF!</definedName>
    <definedName name="A">'[4]Diseño Chequeo LETRAS qmh Per'!#REF!</definedName>
    <definedName name="_xlnm.Print_Area" localSheetId="2">APU!$A$1:$I$767</definedName>
    <definedName name="_xlnm.Print_Area" localSheetId="1">AU!$A$1:$E$68</definedName>
    <definedName name="_xlnm.Print_Area" localSheetId="4">'Cuadro AU '!$A$1:$E$68</definedName>
    <definedName name="_xlnm.Print_Area" localSheetId="3">'cuadro de la propuesta'!$A$1:$F$72</definedName>
    <definedName name="_xlnm.Print_Area" localSheetId="0">'LICITACION FINAL'!$A$1:$F$72</definedName>
    <definedName name="base" localSheetId="2">[5]BASE!$A$5:$C$1000</definedName>
    <definedName name="base" localSheetId="1">[5]BASE!$A$5:$C$1000</definedName>
    <definedName name="base" localSheetId="4">[5]BASE!$A$5:$C$1000</definedName>
    <definedName name="base">[6]BASE!$A$5:$C$1000</definedName>
    <definedName name="_xlnm.Print_Titles" localSheetId="3">'cuadro de la propuesta'!$1:$5</definedName>
    <definedName name="_xlnm.Print_Titles" localSheetId="0">'LICITACION FINAL'!$1:$5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2" l="1"/>
  <c r="D55" i="12"/>
  <c r="E54" i="12"/>
  <c r="D54" i="12"/>
  <c r="E53" i="12"/>
  <c r="D53" i="12"/>
  <c r="E52" i="12"/>
  <c r="D52" i="12"/>
  <c r="E51" i="12"/>
  <c r="D51" i="12"/>
  <c r="E50" i="12"/>
  <c r="E56" i="12" s="1"/>
  <c r="D50" i="12"/>
  <c r="D34" i="12"/>
  <c r="B34" i="12"/>
  <c r="E34" i="12" s="1"/>
  <c r="D33" i="12"/>
  <c r="B33" i="12"/>
  <c r="E33" i="12" s="1"/>
  <c r="D32" i="12"/>
  <c r="B32" i="12"/>
  <c r="E32" i="12" s="1"/>
  <c r="D31" i="12"/>
  <c r="B31" i="12"/>
  <c r="E31" i="12" s="1"/>
  <c r="D30" i="12"/>
  <c r="B30" i="12"/>
  <c r="E30" i="12" s="1"/>
  <c r="E35" i="12" s="1"/>
  <c r="E36" i="12" s="1"/>
  <c r="D24" i="12"/>
  <c r="B24" i="12"/>
  <c r="E24" i="12" s="1"/>
  <c r="D23" i="12"/>
  <c r="C23" i="12"/>
  <c r="E23" i="12" s="1"/>
  <c r="D22" i="12"/>
  <c r="B22" i="12"/>
  <c r="E22" i="12" s="1"/>
  <c r="D21" i="12"/>
  <c r="B21" i="12"/>
  <c r="E21" i="12" s="1"/>
  <c r="D20" i="12"/>
  <c r="B20" i="12"/>
  <c r="E20" i="12" s="1"/>
  <c r="D19" i="12"/>
  <c r="B19" i="12"/>
  <c r="E19" i="12" s="1"/>
  <c r="D18" i="12"/>
  <c r="B18" i="12"/>
  <c r="E18" i="12" s="1"/>
  <c r="D17" i="12"/>
  <c r="B17" i="12"/>
  <c r="E17" i="12" s="1"/>
  <c r="D16" i="12"/>
  <c r="B16" i="12"/>
  <c r="E16" i="12" s="1"/>
  <c r="D15" i="12"/>
  <c r="B15" i="12"/>
  <c r="E15" i="12" s="1"/>
  <c r="D14" i="12"/>
  <c r="B14" i="12"/>
  <c r="E14" i="12" s="1"/>
  <c r="E13" i="12"/>
  <c r="E25" i="12" s="1"/>
  <c r="E26" i="12" s="1"/>
  <c r="B13" i="12"/>
  <c r="B9" i="12"/>
  <c r="B39" i="12" s="1"/>
  <c r="E39" i="12" s="1"/>
  <c r="E40" i="12" s="1"/>
  <c r="B7" i="12"/>
  <c r="E59" i="12" s="1"/>
  <c r="C6" i="12"/>
  <c r="B43" i="12" l="1"/>
  <c r="E43" i="12" s="1"/>
  <c r="B44" i="12"/>
  <c r="E44" i="12" s="1"/>
  <c r="B45" i="12"/>
  <c r="E45" i="12" s="1"/>
  <c r="B46" i="12"/>
  <c r="E46" i="12" s="1"/>
  <c r="D7" i="11"/>
  <c r="D8" i="11"/>
  <c r="D9" i="11"/>
  <c r="D10" i="11"/>
  <c r="D11" i="11"/>
  <c r="D12" i="11"/>
  <c r="D13" i="11"/>
  <c r="D14" i="11"/>
  <c r="D15" i="11"/>
  <c r="D16" i="11"/>
  <c r="D18" i="11"/>
  <c r="D19" i="11"/>
  <c r="D20" i="11"/>
  <c r="D21" i="11"/>
  <c r="D22" i="11"/>
  <c r="D23" i="11"/>
  <c r="D24" i="11"/>
  <c r="D25" i="11"/>
  <c r="D27" i="11"/>
  <c r="D29" i="11"/>
  <c r="D30" i="11"/>
  <c r="D31" i="11"/>
  <c r="D33" i="11"/>
  <c r="D34" i="11"/>
  <c r="D35" i="11"/>
  <c r="D36" i="11"/>
  <c r="D37" i="11"/>
  <c r="D38" i="11"/>
  <c r="D39" i="11"/>
  <c r="D40" i="11"/>
  <c r="D41" i="11"/>
  <c r="D42" i="11"/>
  <c r="D43" i="11"/>
  <c r="D44" i="11"/>
  <c r="D45" i="11"/>
  <c r="D46" i="11"/>
  <c r="D47" i="11"/>
  <c r="D48" i="11"/>
  <c r="D49" i="11"/>
  <c r="D50" i="11"/>
  <c r="D51" i="11"/>
  <c r="D53" i="11"/>
  <c r="D55" i="11"/>
  <c r="D56" i="11"/>
  <c r="D57" i="11"/>
  <c r="D59" i="11"/>
  <c r="D60" i="11"/>
  <c r="D61" i="11"/>
  <c r="D62" i="11"/>
  <c r="D63" i="11"/>
  <c r="D64" i="11"/>
  <c r="F74" i="11"/>
  <c r="C64" i="11"/>
  <c r="C63" i="11"/>
  <c r="C62" i="11"/>
  <c r="C61" i="11"/>
  <c r="C60" i="11"/>
  <c r="C59" i="11"/>
  <c r="D58" i="11"/>
  <c r="D54" i="11"/>
  <c r="C53" i="11"/>
  <c r="D52" i="11"/>
  <c r="C45" i="11"/>
  <c r="C42" i="11"/>
  <c r="C41" i="11"/>
  <c r="C40" i="11"/>
  <c r="C39" i="11"/>
  <c r="C36" i="11"/>
  <c r="C34" i="11"/>
  <c r="C33" i="11"/>
  <c r="D32" i="11"/>
  <c r="C30" i="11"/>
  <c r="C29" i="11"/>
  <c r="C24" i="11"/>
  <c r="C23" i="11"/>
  <c r="C18" i="11"/>
  <c r="F22" i="9"/>
  <c r="F23" i="9"/>
  <c r="F24" i="9"/>
  <c r="F25" i="9"/>
  <c r="F26" i="9"/>
  <c r="F27" i="9"/>
  <c r="F28" i="9"/>
  <c r="F29" i="9"/>
  <c r="F30" i="9"/>
  <c r="F21" i="9"/>
  <c r="D14" i="2"/>
  <c r="F13" i="9"/>
  <c r="F14" i="9"/>
  <c r="F7" i="9"/>
  <c r="F67" i="9" s="1"/>
  <c r="F8" i="9"/>
  <c r="F9" i="9"/>
  <c r="F10" i="9"/>
  <c r="F11" i="9"/>
  <c r="F12" i="9"/>
  <c r="F15" i="9"/>
  <c r="F16" i="9"/>
  <c r="F18" i="9"/>
  <c r="F19" i="9"/>
  <c r="F20" i="9"/>
  <c r="F31" i="9"/>
  <c r="F33" i="9"/>
  <c r="F34" i="9"/>
  <c r="F35" i="9"/>
  <c r="F36" i="9"/>
  <c r="F37" i="9"/>
  <c r="F38" i="9"/>
  <c r="F39" i="9"/>
  <c r="F40" i="9"/>
  <c r="F41" i="9"/>
  <c r="F42" i="9"/>
  <c r="F43" i="9"/>
  <c r="F44" i="9"/>
  <c r="F45" i="9"/>
  <c r="F46" i="9"/>
  <c r="F47" i="9"/>
  <c r="F48" i="9"/>
  <c r="F49" i="9"/>
  <c r="F50" i="9"/>
  <c r="F51" i="9"/>
  <c r="F53" i="9"/>
  <c r="F55" i="9"/>
  <c r="F56" i="9"/>
  <c r="F57" i="9"/>
  <c r="F59" i="9"/>
  <c r="F60" i="9"/>
  <c r="F61" i="9"/>
  <c r="F62" i="9"/>
  <c r="F63" i="9"/>
  <c r="F64" i="9"/>
  <c r="C64" i="9"/>
  <c r="C63" i="9"/>
  <c r="C62" i="9"/>
  <c r="C61" i="9"/>
  <c r="C60" i="9"/>
  <c r="C59" i="9"/>
  <c r="C53" i="9"/>
  <c r="C45" i="9"/>
  <c r="C42" i="9"/>
  <c r="C41" i="9"/>
  <c r="C40" i="9"/>
  <c r="C39" i="9"/>
  <c r="C36" i="9"/>
  <c r="C34" i="9"/>
  <c r="C33" i="9"/>
  <c r="C30" i="9"/>
  <c r="C29" i="9"/>
  <c r="C24" i="9"/>
  <c r="C23" i="9"/>
  <c r="C18" i="9"/>
  <c r="C23" i="2"/>
  <c r="I651" i="3"/>
  <c r="H651" i="3"/>
  <c r="G651" i="3"/>
  <c r="F651" i="3"/>
  <c r="I635" i="3"/>
  <c r="H635" i="3"/>
  <c r="G635" i="3"/>
  <c r="F635" i="3"/>
  <c r="D656" i="3"/>
  <c r="I655" i="3"/>
  <c r="H655" i="3"/>
  <c r="G655" i="3"/>
  <c r="F655" i="3"/>
  <c r="I654" i="3"/>
  <c r="H654" i="3"/>
  <c r="G654" i="3"/>
  <c r="F654" i="3"/>
  <c r="I653" i="3"/>
  <c r="H653" i="3"/>
  <c r="G653" i="3"/>
  <c r="F653" i="3"/>
  <c r="I652" i="3"/>
  <c r="H652" i="3"/>
  <c r="G652" i="3"/>
  <c r="F652" i="3"/>
  <c r="I650" i="3"/>
  <c r="H650" i="3"/>
  <c r="G650" i="3"/>
  <c r="F650" i="3"/>
  <c r="I649" i="3"/>
  <c r="H649" i="3"/>
  <c r="G649" i="3"/>
  <c r="F649" i="3"/>
  <c r="I648" i="3"/>
  <c r="H648" i="3"/>
  <c r="H656" i="3"/>
  <c r="G648" i="3"/>
  <c r="F648" i="3"/>
  <c r="I472" i="3"/>
  <c r="H472" i="3"/>
  <c r="G472" i="3"/>
  <c r="F472" i="3"/>
  <c r="I471" i="3"/>
  <c r="H471" i="3"/>
  <c r="G471" i="3"/>
  <c r="F471" i="3"/>
  <c r="D579" i="3"/>
  <c r="I578" i="3"/>
  <c r="H578" i="3"/>
  <c r="G578" i="3"/>
  <c r="F578" i="3"/>
  <c r="I577" i="3"/>
  <c r="H577" i="3"/>
  <c r="G577" i="3"/>
  <c r="F577" i="3"/>
  <c r="I576" i="3"/>
  <c r="H576" i="3"/>
  <c r="G576" i="3"/>
  <c r="F576" i="3"/>
  <c r="I575" i="3"/>
  <c r="H575" i="3"/>
  <c r="G575" i="3"/>
  <c r="F575" i="3"/>
  <c r="I574" i="3"/>
  <c r="H574" i="3"/>
  <c r="G574" i="3"/>
  <c r="F574" i="3"/>
  <c r="I573" i="3"/>
  <c r="H573" i="3"/>
  <c r="G573" i="3"/>
  <c r="F573" i="3"/>
  <c r="I572" i="3"/>
  <c r="I579" i="3"/>
  <c r="H572" i="3"/>
  <c r="H579" i="3"/>
  <c r="G572" i="3"/>
  <c r="G579" i="3"/>
  <c r="F572" i="3"/>
  <c r="F579" i="3"/>
  <c r="D640" i="3"/>
  <c r="I639" i="3"/>
  <c r="H639" i="3"/>
  <c r="G639" i="3"/>
  <c r="F639" i="3"/>
  <c r="I638" i="3"/>
  <c r="H638" i="3"/>
  <c r="G638" i="3"/>
  <c r="F638" i="3"/>
  <c r="I637" i="3"/>
  <c r="H637" i="3"/>
  <c r="G637" i="3"/>
  <c r="F637" i="3"/>
  <c r="I636" i="3"/>
  <c r="H636" i="3"/>
  <c r="G636" i="3"/>
  <c r="F636" i="3"/>
  <c r="I634" i="3"/>
  <c r="H634" i="3"/>
  <c r="G634" i="3"/>
  <c r="F634" i="3"/>
  <c r="I633" i="3"/>
  <c r="H633" i="3"/>
  <c r="G633" i="3"/>
  <c r="F633" i="3"/>
  <c r="I632" i="3"/>
  <c r="H632" i="3"/>
  <c r="G632" i="3"/>
  <c r="G640" i="3"/>
  <c r="F632" i="3"/>
  <c r="F640" i="3"/>
  <c r="D624" i="3"/>
  <c r="I623" i="3"/>
  <c r="H623" i="3"/>
  <c r="G623" i="3"/>
  <c r="F623" i="3"/>
  <c r="I622" i="3"/>
  <c r="H622" i="3"/>
  <c r="G622" i="3"/>
  <c r="F622" i="3"/>
  <c r="I621" i="3"/>
  <c r="H621" i="3"/>
  <c r="G621" i="3"/>
  <c r="F621" i="3"/>
  <c r="I620" i="3"/>
  <c r="H620" i="3"/>
  <c r="G620" i="3"/>
  <c r="F620" i="3"/>
  <c r="I619" i="3"/>
  <c r="H619" i="3"/>
  <c r="G619" i="3"/>
  <c r="F619" i="3"/>
  <c r="I618" i="3"/>
  <c r="H618" i="3"/>
  <c r="G618" i="3"/>
  <c r="F618" i="3"/>
  <c r="I617" i="3"/>
  <c r="I624" i="3"/>
  <c r="H617" i="3"/>
  <c r="G617" i="3"/>
  <c r="G624" i="3"/>
  <c r="F617" i="3"/>
  <c r="F624" i="3"/>
  <c r="D609" i="3"/>
  <c r="I608" i="3"/>
  <c r="H608" i="3"/>
  <c r="G608" i="3"/>
  <c r="F608" i="3"/>
  <c r="I607" i="3"/>
  <c r="H607" i="3"/>
  <c r="G607" i="3"/>
  <c r="F607" i="3"/>
  <c r="I606" i="3"/>
  <c r="H606" i="3"/>
  <c r="G606" i="3"/>
  <c r="F606" i="3"/>
  <c r="I605" i="3"/>
  <c r="H605" i="3"/>
  <c r="G605" i="3"/>
  <c r="F605" i="3"/>
  <c r="I604" i="3"/>
  <c r="H604" i="3"/>
  <c r="G604" i="3"/>
  <c r="F604" i="3"/>
  <c r="I603" i="3"/>
  <c r="H603" i="3"/>
  <c r="G603" i="3"/>
  <c r="F603" i="3"/>
  <c r="I602" i="3"/>
  <c r="I609" i="3"/>
  <c r="H602" i="3"/>
  <c r="G602" i="3"/>
  <c r="G609" i="3"/>
  <c r="F602" i="3"/>
  <c r="D594" i="3"/>
  <c r="I593" i="3"/>
  <c r="H593" i="3"/>
  <c r="G593" i="3"/>
  <c r="F593" i="3"/>
  <c r="I592" i="3"/>
  <c r="H592" i="3"/>
  <c r="G592" i="3"/>
  <c r="F592" i="3"/>
  <c r="I591" i="3"/>
  <c r="H591" i="3"/>
  <c r="G591" i="3"/>
  <c r="F591" i="3"/>
  <c r="I590" i="3"/>
  <c r="H590" i="3"/>
  <c r="G590" i="3"/>
  <c r="F590" i="3"/>
  <c r="I589" i="3"/>
  <c r="H589" i="3"/>
  <c r="G589" i="3"/>
  <c r="F589" i="3"/>
  <c r="I588" i="3"/>
  <c r="H588" i="3"/>
  <c r="G588" i="3"/>
  <c r="F588" i="3"/>
  <c r="I587" i="3"/>
  <c r="I594" i="3"/>
  <c r="H587" i="3"/>
  <c r="H594" i="3"/>
  <c r="G587" i="3"/>
  <c r="G594" i="3"/>
  <c r="F587" i="3"/>
  <c r="F594" i="3"/>
  <c r="D564" i="3"/>
  <c r="I563" i="3"/>
  <c r="H563" i="3"/>
  <c r="G563" i="3"/>
  <c r="F563" i="3"/>
  <c r="I562" i="3"/>
  <c r="H562" i="3"/>
  <c r="G562" i="3"/>
  <c r="F562" i="3"/>
  <c r="I561" i="3"/>
  <c r="H561" i="3"/>
  <c r="G561" i="3"/>
  <c r="F561" i="3"/>
  <c r="I560" i="3"/>
  <c r="H560" i="3"/>
  <c r="G560" i="3"/>
  <c r="F560" i="3"/>
  <c r="I559" i="3"/>
  <c r="H559" i="3"/>
  <c r="G559" i="3"/>
  <c r="F559" i="3"/>
  <c r="I558" i="3"/>
  <c r="H558" i="3"/>
  <c r="G558" i="3"/>
  <c r="F558" i="3"/>
  <c r="I557" i="3"/>
  <c r="I564" i="3"/>
  <c r="H557" i="3"/>
  <c r="H564" i="3"/>
  <c r="G557" i="3"/>
  <c r="G564" i="3"/>
  <c r="F557" i="3"/>
  <c r="F564" i="3"/>
  <c r="D549" i="3"/>
  <c r="I548" i="3"/>
  <c r="H548" i="3"/>
  <c r="G548" i="3"/>
  <c r="F548" i="3"/>
  <c r="I547" i="3"/>
  <c r="H547" i="3"/>
  <c r="G547" i="3"/>
  <c r="F547" i="3"/>
  <c r="I546" i="3"/>
  <c r="H546" i="3"/>
  <c r="G546" i="3"/>
  <c r="F546" i="3"/>
  <c r="I545" i="3"/>
  <c r="H545" i="3"/>
  <c r="G545" i="3"/>
  <c r="F545" i="3"/>
  <c r="I544" i="3"/>
  <c r="H544" i="3"/>
  <c r="G544" i="3"/>
  <c r="F544" i="3"/>
  <c r="I543" i="3"/>
  <c r="H543" i="3"/>
  <c r="G543" i="3"/>
  <c r="F543" i="3"/>
  <c r="I542" i="3"/>
  <c r="H542" i="3"/>
  <c r="H549" i="3"/>
  <c r="G542" i="3"/>
  <c r="G549" i="3"/>
  <c r="F542" i="3"/>
  <c r="F549" i="3"/>
  <c r="D534" i="3"/>
  <c r="I533" i="3"/>
  <c r="H533" i="3"/>
  <c r="G533" i="3"/>
  <c r="F533" i="3"/>
  <c r="I532" i="3"/>
  <c r="H532" i="3"/>
  <c r="G532" i="3"/>
  <c r="F532" i="3"/>
  <c r="I531" i="3"/>
  <c r="H531" i="3"/>
  <c r="G531" i="3"/>
  <c r="F531" i="3"/>
  <c r="I530" i="3"/>
  <c r="H530" i="3"/>
  <c r="G530" i="3"/>
  <c r="F530" i="3"/>
  <c r="I529" i="3"/>
  <c r="H529" i="3"/>
  <c r="G529" i="3"/>
  <c r="F529" i="3"/>
  <c r="I528" i="3"/>
  <c r="H528" i="3"/>
  <c r="G528" i="3"/>
  <c r="F528" i="3"/>
  <c r="I527" i="3"/>
  <c r="I534" i="3"/>
  <c r="H527" i="3"/>
  <c r="H534" i="3"/>
  <c r="G527" i="3"/>
  <c r="G534" i="3"/>
  <c r="F527" i="3"/>
  <c r="F534" i="3"/>
  <c r="D519" i="3"/>
  <c r="I518" i="3"/>
  <c r="H518" i="3"/>
  <c r="G518" i="3"/>
  <c r="F518" i="3"/>
  <c r="I517" i="3"/>
  <c r="H517" i="3"/>
  <c r="G517" i="3"/>
  <c r="F517" i="3"/>
  <c r="I516" i="3"/>
  <c r="H516" i="3"/>
  <c r="G516" i="3"/>
  <c r="F516" i="3"/>
  <c r="I515" i="3"/>
  <c r="H515" i="3"/>
  <c r="G515" i="3"/>
  <c r="F515" i="3"/>
  <c r="I514" i="3"/>
  <c r="H514" i="3"/>
  <c r="G514" i="3"/>
  <c r="F514" i="3"/>
  <c r="I513" i="3"/>
  <c r="H513" i="3"/>
  <c r="G513" i="3"/>
  <c r="F513" i="3"/>
  <c r="I512" i="3"/>
  <c r="H512" i="3"/>
  <c r="H519" i="3"/>
  <c r="G512" i="3"/>
  <c r="G519" i="3"/>
  <c r="F512" i="3"/>
  <c r="I487" i="3"/>
  <c r="H487" i="3"/>
  <c r="G487" i="3"/>
  <c r="F487" i="3"/>
  <c r="I486" i="3"/>
  <c r="H486" i="3"/>
  <c r="G486" i="3"/>
  <c r="F486" i="3"/>
  <c r="D491" i="3"/>
  <c r="I490" i="3"/>
  <c r="H490" i="3"/>
  <c r="G490" i="3"/>
  <c r="F490" i="3"/>
  <c r="I489" i="3"/>
  <c r="H489" i="3"/>
  <c r="G489" i="3"/>
  <c r="F489" i="3"/>
  <c r="I488" i="3"/>
  <c r="H488" i="3"/>
  <c r="G488" i="3"/>
  <c r="F488" i="3"/>
  <c r="I485" i="3"/>
  <c r="H485" i="3"/>
  <c r="G485" i="3"/>
  <c r="F485" i="3"/>
  <c r="I484" i="3"/>
  <c r="H484" i="3"/>
  <c r="G484" i="3"/>
  <c r="F484" i="3"/>
  <c r="D476" i="3"/>
  <c r="I475" i="3"/>
  <c r="H475" i="3"/>
  <c r="G475" i="3"/>
  <c r="F475" i="3"/>
  <c r="I474" i="3"/>
  <c r="H474" i="3"/>
  <c r="G474" i="3"/>
  <c r="F474" i="3"/>
  <c r="I473" i="3"/>
  <c r="H473" i="3"/>
  <c r="G473" i="3"/>
  <c r="F473" i="3"/>
  <c r="I470" i="3"/>
  <c r="H470" i="3"/>
  <c r="F470" i="3"/>
  <c r="G470" i="3"/>
  <c r="I469" i="3"/>
  <c r="H469" i="3"/>
  <c r="G469" i="3"/>
  <c r="F469" i="3"/>
  <c r="F519" i="3"/>
  <c r="I656" i="3"/>
  <c r="G656" i="3"/>
  <c r="F656" i="3"/>
  <c r="H640" i="3"/>
  <c r="I640" i="3"/>
  <c r="C640" i="3"/>
  <c r="C579" i="3"/>
  <c r="H624" i="3"/>
  <c r="C624" i="3"/>
  <c r="F609" i="3"/>
  <c r="H609" i="3"/>
  <c r="C594" i="3"/>
  <c r="C564" i="3"/>
  <c r="I549" i="3"/>
  <c r="C549" i="3"/>
  <c r="C534" i="3"/>
  <c r="I519" i="3"/>
  <c r="C519" i="3"/>
  <c r="G476" i="3"/>
  <c r="I476" i="3"/>
  <c r="I491" i="3"/>
  <c r="G491" i="3"/>
  <c r="H476" i="3"/>
  <c r="H491" i="3"/>
  <c r="F491" i="3"/>
  <c r="F476" i="3"/>
  <c r="G394" i="3"/>
  <c r="I396" i="3"/>
  <c r="H396" i="3"/>
  <c r="G396" i="3"/>
  <c r="F396" i="3"/>
  <c r="D403" i="3"/>
  <c r="I402" i="3"/>
  <c r="H402" i="3"/>
  <c r="G402" i="3"/>
  <c r="F402" i="3"/>
  <c r="I401" i="3"/>
  <c r="H401" i="3"/>
  <c r="G401" i="3"/>
  <c r="F401" i="3"/>
  <c r="I400" i="3"/>
  <c r="H400" i="3"/>
  <c r="G400" i="3"/>
  <c r="F400" i="3"/>
  <c r="I399" i="3"/>
  <c r="H399" i="3"/>
  <c r="G399" i="3"/>
  <c r="F399" i="3"/>
  <c r="I398" i="3"/>
  <c r="H398" i="3"/>
  <c r="G398" i="3"/>
  <c r="F398" i="3"/>
  <c r="I397" i="3"/>
  <c r="H397" i="3"/>
  <c r="G397" i="3"/>
  <c r="F397" i="3"/>
  <c r="I395" i="3"/>
  <c r="H395" i="3"/>
  <c r="G395" i="3"/>
  <c r="F395" i="3"/>
  <c r="I394" i="3"/>
  <c r="H394" i="3"/>
  <c r="H403" i="3"/>
  <c r="F394" i="3"/>
  <c r="I382" i="3"/>
  <c r="H382" i="3"/>
  <c r="G382" i="3"/>
  <c r="F382" i="3"/>
  <c r="I381" i="3"/>
  <c r="H381" i="3"/>
  <c r="G381" i="3"/>
  <c r="F381" i="3"/>
  <c r="I380" i="3"/>
  <c r="H380" i="3"/>
  <c r="G380" i="3"/>
  <c r="F380" i="3"/>
  <c r="D386" i="3"/>
  <c r="I385" i="3"/>
  <c r="H385" i="3"/>
  <c r="G385" i="3"/>
  <c r="F385" i="3"/>
  <c r="I384" i="3"/>
  <c r="H384" i="3"/>
  <c r="G384" i="3"/>
  <c r="F384" i="3"/>
  <c r="I383" i="3"/>
  <c r="H383" i="3"/>
  <c r="G383" i="3"/>
  <c r="F383" i="3"/>
  <c r="I379" i="3"/>
  <c r="H379" i="3"/>
  <c r="F379" i="3"/>
  <c r="I378" i="3"/>
  <c r="H378" i="3"/>
  <c r="G378" i="3"/>
  <c r="F378" i="3"/>
  <c r="D318" i="3"/>
  <c r="I317" i="3"/>
  <c r="H317" i="3"/>
  <c r="G317" i="3"/>
  <c r="F317" i="3"/>
  <c r="H316" i="3"/>
  <c r="G316" i="3"/>
  <c r="F316" i="3"/>
  <c r="I316" i="3"/>
  <c r="I315" i="3"/>
  <c r="G315" i="3"/>
  <c r="F315" i="3"/>
  <c r="H314" i="3"/>
  <c r="F314" i="3"/>
  <c r="I313" i="3"/>
  <c r="H313" i="3"/>
  <c r="G313" i="3"/>
  <c r="E313" i="3"/>
  <c r="F313" i="3"/>
  <c r="I275" i="3"/>
  <c r="H275" i="3"/>
  <c r="G275" i="3"/>
  <c r="F275" i="3"/>
  <c r="I274" i="3"/>
  <c r="H274" i="3"/>
  <c r="G274" i="3"/>
  <c r="F274" i="3"/>
  <c r="I273" i="3"/>
  <c r="H273" i="3"/>
  <c r="G273" i="3"/>
  <c r="F273" i="3"/>
  <c r="I258" i="3"/>
  <c r="H258" i="3"/>
  <c r="G258" i="3"/>
  <c r="F258" i="3"/>
  <c r="I257" i="3"/>
  <c r="H257" i="3"/>
  <c r="G257" i="3"/>
  <c r="F257" i="3"/>
  <c r="E246" i="3"/>
  <c r="H246" i="3"/>
  <c r="D280" i="3"/>
  <c r="I278" i="3"/>
  <c r="H278" i="3"/>
  <c r="G278" i="3"/>
  <c r="F278" i="3"/>
  <c r="I277" i="3"/>
  <c r="H277" i="3"/>
  <c r="G277" i="3"/>
  <c r="F277" i="3"/>
  <c r="I276" i="3"/>
  <c r="H276" i="3"/>
  <c r="G276" i="3"/>
  <c r="F276" i="3"/>
  <c r="I272" i="3"/>
  <c r="H272" i="3"/>
  <c r="G272" i="3"/>
  <c r="F272" i="3"/>
  <c r="I271" i="3"/>
  <c r="H271" i="3"/>
  <c r="G271" i="3"/>
  <c r="G280" i="3"/>
  <c r="F271" i="3"/>
  <c r="D263" i="3"/>
  <c r="I262" i="3"/>
  <c r="H262" i="3"/>
  <c r="G262" i="3"/>
  <c r="F262" i="3"/>
  <c r="I261" i="3"/>
  <c r="H261" i="3"/>
  <c r="G261" i="3"/>
  <c r="F261" i="3"/>
  <c r="I260" i="3"/>
  <c r="H260" i="3"/>
  <c r="G260" i="3"/>
  <c r="F260" i="3"/>
  <c r="I259" i="3"/>
  <c r="H259" i="3"/>
  <c r="G259" i="3"/>
  <c r="F259" i="3"/>
  <c r="I256" i="3"/>
  <c r="H256" i="3"/>
  <c r="G256" i="3"/>
  <c r="F256" i="3"/>
  <c r="I255" i="3"/>
  <c r="H255" i="3"/>
  <c r="G255" i="3"/>
  <c r="F255" i="3"/>
  <c r="D247" i="3"/>
  <c r="I246" i="3"/>
  <c r="G246" i="3"/>
  <c r="F246" i="3"/>
  <c r="I245" i="3"/>
  <c r="H245" i="3"/>
  <c r="G245" i="3"/>
  <c r="F245" i="3"/>
  <c r="I244" i="3"/>
  <c r="H244" i="3"/>
  <c r="G244" i="3"/>
  <c r="F244" i="3"/>
  <c r="I243" i="3"/>
  <c r="H243" i="3"/>
  <c r="G243" i="3"/>
  <c r="F243" i="3"/>
  <c r="I242" i="3"/>
  <c r="H242" i="3"/>
  <c r="G242" i="3"/>
  <c r="F242" i="3"/>
  <c r="I241" i="3"/>
  <c r="H241" i="3"/>
  <c r="G241" i="3"/>
  <c r="F241" i="3"/>
  <c r="F247" i="3"/>
  <c r="I192" i="3"/>
  <c r="H192" i="3"/>
  <c r="G192" i="3"/>
  <c r="F192" i="3"/>
  <c r="I191" i="3"/>
  <c r="H191" i="3"/>
  <c r="G191" i="3"/>
  <c r="F191" i="3"/>
  <c r="I190" i="3"/>
  <c r="H190" i="3"/>
  <c r="G190" i="3"/>
  <c r="F190" i="3"/>
  <c r="I189" i="3"/>
  <c r="H189" i="3"/>
  <c r="G189" i="3"/>
  <c r="F189" i="3"/>
  <c r="I166" i="3"/>
  <c r="H166" i="3"/>
  <c r="G166" i="3"/>
  <c r="F166" i="3"/>
  <c r="I165" i="3"/>
  <c r="H165" i="3"/>
  <c r="G165" i="3"/>
  <c r="F165" i="3"/>
  <c r="I164" i="3"/>
  <c r="H164" i="3"/>
  <c r="G164" i="3"/>
  <c r="F164" i="3"/>
  <c r="I163" i="3"/>
  <c r="H163" i="3"/>
  <c r="G163" i="3"/>
  <c r="F163" i="3"/>
  <c r="I162" i="3"/>
  <c r="H162" i="3"/>
  <c r="G162" i="3"/>
  <c r="F162" i="3"/>
  <c r="I137" i="3"/>
  <c r="H137" i="3"/>
  <c r="G137" i="3"/>
  <c r="F137" i="3"/>
  <c r="I109" i="3"/>
  <c r="H109" i="3"/>
  <c r="G109" i="3"/>
  <c r="F109" i="3"/>
  <c r="I108" i="3"/>
  <c r="H108" i="3"/>
  <c r="G108" i="3"/>
  <c r="F108" i="3"/>
  <c r="I107" i="3"/>
  <c r="H107" i="3"/>
  <c r="G107" i="3"/>
  <c r="F107" i="3"/>
  <c r="I106" i="3"/>
  <c r="H106" i="3"/>
  <c r="G106" i="3"/>
  <c r="F106" i="3"/>
  <c r="I92" i="3"/>
  <c r="H92" i="3"/>
  <c r="G92" i="3"/>
  <c r="F92" i="3"/>
  <c r="I65" i="3"/>
  <c r="H65" i="3"/>
  <c r="G65" i="3"/>
  <c r="F65" i="3"/>
  <c r="I52" i="3"/>
  <c r="H52" i="3"/>
  <c r="G52" i="3"/>
  <c r="F52" i="3"/>
  <c r="I39" i="3"/>
  <c r="H39" i="3"/>
  <c r="F39" i="3"/>
  <c r="I11" i="3"/>
  <c r="H11" i="3"/>
  <c r="G11" i="3"/>
  <c r="F11" i="3"/>
  <c r="I10" i="3"/>
  <c r="H10" i="3"/>
  <c r="G10" i="3"/>
  <c r="F10" i="3"/>
  <c r="I9" i="3"/>
  <c r="H9" i="3"/>
  <c r="G9" i="3"/>
  <c r="F9" i="3"/>
  <c r="D766" i="3"/>
  <c r="I765" i="3"/>
  <c r="I764" i="3"/>
  <c r="H764" i="3"/>
  <c r="G764" i="3"/>
  <c r="F764" i="3"/>
  <c r="I763" i="3"/>
  <c r="H763" i="3"/>
  <c r="G763" i="3"/>
  <c r="F763" i="3"/>
  <c r="I762" i="3"/>
  <c r="H762" i="3"/>
  <c r="G762" i="3"/>
  <c r="F762" i="3"/>
  <c r="I761" i="3"/>
  <c r="G761" i="3"/>
  <c r="F761" i="3"/>
  <c r="I760" i="3"/>
  <c r="H760" i="3"/>
  <c r="G760" i="3"/>
  <c r="E760" i="3"/>
  <c r="F760" i="3"/>
  <c r="E761" i="3"/>
  <c r="H761" i="3"/>
  <c r="I759" i="3"/>
  <c r="H759" i="3"/>
  <c r="G759" i="3"/>
  <c r="F759" i="3"/>
  <c r="I758" i="3"/>
  <c r="H758" i="3"/>
  <c r="G758" i="3"/>
  <c r="F758" i="3"/>
  <c r="I757" i="3"/>
  <c r="H757" i="3"/>
  <c r="G757" i="3"/>
  <c r="F757" i="3"/>
  <c r="I756" i="3"/>
  <c r="H756" i="3"/>
  <c r="G756" i="3"/>
  <c r="F756" i="3"/>
  <c r="D748" i="3"/>
  <c r="I747" i="3"/>
  <c r="H747" i="3"/>
  <c r="G747" i="3"/>
  <c r="F747" i="3"/>
  <c r="I746" i="3"/>
  <c r="H746" i="3"/>
  <c r="G746" i="3"/>
  <c r="F746" i="3"/>
  <c r="I745" i="3"/>
  <c r="H745" i="3"/>
  <c r="G745" i="3"/>
  <c r="F745" i="3"/>
  <c r="I744" i="3"/>
  <c r="H744" i="3"/>
  <c r="G744" i="3"/>
  <c r="F744" i="3"/>
  <c r="I743" i="3"/>
  <c r="H743" i="3"/>
  <c r="G743" i="3"/>
  <c r="E743" i="3"/>
  <c r="F743" i="3"/>
  <c r="I742" i="3"/>
  <c r="H742" i="3"/>
  <c r="F742" i="3"/>
  <c r="E742" i="3"/>
  <c r="G742" i="3"/>
  <c r="I741" i="3"/>
  <c r="H741" i="3"/>
  <c r="G741" i="3"/>
  <c r="F741" i="3"/>
  <c r="I740" i="3"/>
  <c r="H740" i="3"/>
  <c r="F740" i="3"/>
  <c r="E740" i="3"/>
  <c r="G740" i="3"/>
  <c r="I739" i="3"/>
  <c r="H739" i="3"/>
  <c r="H748" i="3"/>
  <c r="G739" i="3"/>
  <c r="F739" i="3"/>
  <c r="D731" i="3"/>
  <c r="I730" i="3"/>
  <c r="H730" i="3"/>
  <c r="G730" i="3"/>
  <c r="F730" i="3"/>
  <c r="I729" i="3"/>
  <c r="H729" i="3"/>
  <c r="G729" i="3"/>
  <c r="F729" i="3"/>
  <c r="I728" i="3"/>
  <c r="H728" i="3"/>
  <c r="G728" i="3"/>
  <c r="F728" i="3"/>
  <c r="I727" i="3"/>
  <c r="H727" i="3"/>
  <c r="G727" i="3"/>
  <c r="F727" i="3"/>
  <c r="I726" i="3"/>
  <c r="H726" i="3"/>
  <c r="G726" i="3"/>
  <c r="F726" i="3"/>
  <c r="I725" i="3"/>
  <c r="H725" i="3"/>
  <c r="G725" i="3"/>
  <c r="F725" i="3"/>
  <c r="I724" i="3"/>
  <c r="H724" i="3"/>
  <c r="G724" i="3"/>
  <c r="F724" i="3"/>
  <c r="I723" i="3"/>
  <c r="H723" i="3"/>
  <c r="G723" i="3"/>
  <c r="F723" i="3"/>
  <c r="I722" i="3"/>
  <c r="H722" i="3"/>
  <c r="G722" i="3"/>
  <c r="E722" i="3"/>
  <c r="F722" i="3"/>
  <c r="I721" i="3"/>
  <c r="H721" i="3"/>
  <c r="G721" i="3"/>
  <c r="F721" i="3"/>
  <c r="I720" i="3"/>
  <c r="H720" i="3"/>
  <c r="G720" i="3"/>
  <c r="F720" i="3"/>
  <c r="I719" i="3"/>
  <c r="H719" i="3"/>
  <c r="G719" i="3"/>
  <c r="F719" i="3"/>
  <c r="I718" i="3"/>
  <c r="H718" i="3"/>
  <c r="G718" i="3"/>
  <c r="F718" i="3"/>
  <c r="I717" i="3"/>
  <c r="I731" i="3"/>
  <c r="H717" i="3"/>
  <c r="G717" i="3"/>
  <c r="F717" i="3"/>
  <c r="D709" i="3"/>
  <c r="I708" i="3"/>
  <c r="H708" i="3"/>
  <c r="G708" i="3"/>
  <c r="F708" i="3"/>
  <c r="I707" i="3"/>
  <c r="H707" i="3"/>
  <c r="G707" i="3"/>
  <c r="F707" i="3"/>
  <c r="I706" i="3"/>
  <c r="H706" i="3"/>
  <c r="G706" i="3"/>
  <c r="F706" i="3"/>
  <c r="I705" i="3"/>
  <c r="H705" i="3"/>
  <c r="G705" i="3"/>
  <c r="F705" i="3"/>
  <c r="I704" i="3"/>
  <c r="H704" i="3"/>
  <c r="G704" i="3"/>
  <c r="F704" i="3"/>
  <c r="I703" i="3"/>
  <c r="H703" i="3"/>
  <c r="G703" i="3"/>
  <c r="F703" i="3"/>
  <c r="I702" i="3"/>
  <c r="H702" i="3"/>
  <c r="G702" i="3"/>
  <c r="F702" i="3"/>
  <c r="I701" i="3"/>
  <c r="H701" i="3"/>
  <c r="G701" i="3"/>
  <c r="F701" i="3"/>
  <c r="I700" i="3"/>
  <c r="H700" i="3"/>
  <c r="G700" i="3"/>
  <c r="E700" i="3"/>
  <c r="F700" i="3"/>
  <c r="I699" i="3"/>
  <c r="H699" i="3"/>
  <c r="G699" i="3"/>
  <c r="F699" i="3"/>
  <c r="I698" i="3"/>
  <c r="H698" i="3"/>
  <c r="F698" i="3"/>
  <c r="E698" i="3"/>
  <c r="G698" i="3"/>
  <c r="I697" i="3"/>
  <c r="H697" i="3"/>
  <c r="G697" i="3"/>
  <c r="F697" i="3"/>
  <c r="I696" i="3"/>
  <c r="H696" i="3"/>
  <c r="G696" i="3"/>
  <c r="F696" i="3"/>
  <c r="I695" i="3"/>
  <c r="H695" i="3"/>
  <c r="H709" i="3"/>
  <c r="G695" i="3"/>
  <c r="F695" i="3"/>
  <c r="D687" i="3"/>
  <c r="I686" i="3"/>
  <c r="H686" i="3"/>
  <c r="G686" i="3"/>
  <c r="F686" i="3"/>
  <c r="I685" i="3"/>
  <c r="G685" i="3"/>
  <c r="F685" i="3"/>
  <c r="D685" i="3"/>
  <c r="H685" i="3"/>
  <c r="I684" i="3"/>
  <c r="G684" i="3"/>
  <c r="F684" i="3"/>
  <c r="I683" i="3"/>
  <c r="H683" i="3"/>
  <c r="G683" i="3"/>
  <c r="E683" i="3"/>
  <c r="F683" i="3"/>
  <c r="I682" i="3"/>
  <c r="H682" i="3"/>
  <c r="F682" i="3"/>
  <c r="E682" i="3"/>
  <c r="G682" i="3"/>
  <c r="I681" i="3"/>
  <c r="H681" i="3"/>
  <c r="F681" i="3"/>
  <c r="E681" i="3"/>
  <c r="G681" i="3"/>
  <c r="D673" i="3"/>
  <c r="I672" i="3"/>
  <c r="H672" i="3"/>
  <c r="G672" i="3"/>
  <c r="F672" i="3"/>
  <c r="I671" i="3"/>
  <c r="G671" i="3"/>
  <c r="F671" i="3"/>
  <c r="I670" i="3"/>
  <c r="G670" i="3"/>
  <c r="F670" i="3"/>
  <c r="I669" i="3"/>
  <c r="H669" i="3"/>
  <c r="G669" i="3"/>
  <c r="E669" i="3"/>
  <c r="F669" i="3"/>
  <c r="I668" i="3"/>
  <c r="H668" i="3"/>
  <c r="F668" i="3"/>
  <c r="E668" i="3"/>
  <c r="G668" i="3"/>
  <c r="I667" i="3"/>
  <c r="H667" i="3"/>
  <c r="F667" i="3"/>
  <c r="E667" i="3"/>
  <c r="G667" i="3"/>
  <c r="I666" i="3"/>
  <c r="H666" i="3"/>
  <c r="G666" i="3"/>
  <c r="F666" i="3"/>
  <c r="I665" i="3"/>
  <c r="H665" i="3"/>
  <c r="G665" i="3"/>
  <c r="F665" i="3"/>
  <c r="I664" i="3"/>
  <c r="H664" i="3"/>
  <c r="G664" i="3"/>
  <c r="F664" i="3"/>
  <c r="D504" i="3"/>
  <c r="I503" i="3"/>
  <c r="H503" i="3"/>
  <c r="G503" i="3"/>
  <c r="F503" i="3"/>
  <c r="I502" i="3"/>
  <c r="H502" i="3"/>
  <c r="G502" i="3"/>
  <c r="F502" i="3"/>
  <c r="I501" i="3"/>
  <c r="G501" i="3"/>
  <c r="F501" i="3"/>
  <c r="E501" i="3"/>
  <c r="H501" i="3"/>
  <c r="I500" i="3"/>
  <c r="H500" i="3"/>
  <c r="F500" i="3"/>
  <c r="E500" i="3"/>
  <c r="G500" i="3"/>
  <c r="I499" i="3"/>
  <c r="H499" i="3"/>
  <c r="G499" i="3"/>
  <c r="F499" i="3"/>
  <c r="D461" i="3"/>
  <c r="I460" i="3"/>
  <c r="G460" i="3"/>
  <c r="F460" i="3"/>
  <c r="E460" i="3"/>
  <c r="H460" i="3"/>
  <c r="I459" i="3"/>
  <c r="H459" i="3"/>
  <c r="G459" i="3"/>
  <c r="E459" i="3"/>
  <c r="F459" i="3"/>
  <c r="I458" i="3"/>
  <c r="H458" i="3"/>
  <c r="G458" i="3"/>
  <c r="F458" i="3"/>
  <c r="I457" i="3"/>
  <c r="H457" i="3"/>
  <c r="F457" i="3"/>
  <c r="E457" i="3"/>
  <c r="G457" i="3"/>
  <c r="I456" i="3"/>
  <c r="H456" i="3"/>
  <c r="F456" i="3"/>
  <c r="E456" i="3"/>
  <c r="G456" i="3"/>
  <c r="D448" i="3"/>
  <c r="I446" i="3"/>
  <c r="H446" i="3"/>
  <c r="G446" i="3"/>
  <c r="E446" i="3"/>
  <c r="F446" i="3"/>
  <c r="I445" i="3"/>
  <c r="H445" i="3"/>
  <c r="G445" i="3"/>
  <c r="F445" i="3"/>
  <c r="I444" i="3"/>
  <c r="I448" i="3"/>
  <c r="H444" i="3"/>
  <c r="F444" i="3"/>
  <c r="E444" i="3"/>
  <c r="G444" i="3"/>
  <c r="D436" i="3"/>
  <c r="I435" i="3"/>
  <c r="H435" i="3"/>
  <c r="G435" i="3"/>
  <c r="F435" i="3"/>
  <c r="I434" i="3"/>
  <c r="H434" i="3"/>
  <c r="G434" i="3"/>
  <c r="E434" i="3"/>
  <c r="F434" i="3"/>
  <c r="H433" i="3"/>
  <c r="G433" i="3"/>
  <c r="F433" i="3"/>
  <c r="E433" i="3"/>
  <c r="I433" i="3"/>
  <c r="I432" i="3"/>
  <c r="H432" i="3"/>
  <c r="F432" i="3"/>
  <c r="E432" i="3"/>
  <c r="G432" i="3"/>
  <c r="I431" i="3"/>
  <c r="H431" i="3"/>
  <c r="G431" i="3"/>
  <c r="F431" i="3"/>
  <c r="I430" i="3"/>
  <c r="H430" i="3"/>
  <c r="F430" i="3"/>
  <c r="E430" i="3"/>
  <c r="G430" i="3"/>
  <c r="I429" i="3"/>
  <c r="H429" i="3"/>
  <c r="F429" i="3"/>
  <c r="E429" i="3"/>
  <c r="G429" i="3"/>
  <c r="I428" i="3"/>
  <c r="H428" i="3"/>
  <c r="F428" i="3"/>
  <c r="E428" i="3"/>
  <c r="G428" i="3"/>
  <c r="I427" i="3"/>
  <c r="H427" i="3"/>
  <c r="F427" i="3"/>
  <c r="E427" i="3"/>
  <c r="G427" i="3"/>
  <c r="I426" i="3"/>
  <c r="H426" i="3"/>
  <c r="F426" i="3"/>
  <c r="E426" i="3"/>
  <c r="G426" i="3"/>
  <c r="I425" i="3"/>
  <c r="H425" i="3"/>
  <c r="F425" i="3"/>
  <c r="I424" i="3"/>
  <c r="H424" i="3"/>
  <c r="F424" i="3"/>
  <c r="E424" i="3"/>
  <c r="G424" i="3"/>
  <c r="D416" i="3"/>
  <c r="I415" i="3"/>
  <c r="H415" i="3"/>
  <c r="G415" i="3"/>
  <c r="F415" i="3"/>
  <c r="I414" i="3"/>
  <c r="H414" i="3"/>
  <c r="G414" i="3"/>
  <c r="E414" i="3"/>
  <c r="F414" i="3"/>
  <c r="I413" i="3"/>
  <c r="H413" i="3"/>
  <c r="G413" i="3"/>
  <c r="F413" i="3"/>
  <c r="I412" i="3"/>
  <c r="H412" i="3"/>
  <c r="F412" i="3"/>
  <c r="E412" i="3"/>
  <c r="G412" i="3"/>
  <c r="I411" i="3"/>
  <c r="H411" i="3"/>
  <c r="H416" i="3"/>
  <c r="F411" i="3"/>
  <c r="E411" i="3"/>
  <c r="G411" i="3"/>
  <c r="D370" i="3"/>
  <c r="I369" i="3"/>
  <c r="H369" i="3"/>
  <c r="G369" i="3"/>
  <c r="F369" i="3"/>
  <c r="I368" i="3"/>
  <c r="H368" i="3"/>
  <c r="G368" i="3"/>
  <c r="E368" i="3"/>
  <c r="F368" i="3"/>
  <c r="I367" i="3"/>
  <c r="H367" i="3"/>
  <c r="G367" i="3"/>
  <c r="F367" i="3"/>
  <c r="I366" i="3"/>
  <c r="H366" i="3"/>
  <c r="F366" i="3"/>
  <c r="I365" i="3"/>
  <c r="G365" i="3"/>
  <c r="F365" i="3"/>
  <c r="E365" i="3"/>
  <c r="H365" i="3"/>
  <c r="E366" i="3"/>
  <c r="G366" i="3"/>
  <c r="D357" i="3"/>
  <c r="I356" i="3"/>
  <c r="H356" i="3"/>
  <c r="G356" i="3"/>
  <c r="F356" i="3"/>
  <c r="I355" i="3"/>
  <c r="G355" i="3"/>
  <c r="F355" i="3"/>
  <c r="I354" i="3"/>
  <c r="H354" i="3"/>
  <c r="G354" i="3"/>
  <c r="E354" i="3"/>
  <c r="F354" i="3"/>
  <c r="E355" i="3"/>
  <c r="H355" i="3"/>
  <c r="I353" i="3"/>
  <c r="H353" i="3"/>
  <c r="G353" i="3"/>
  <c r="F353" i="3"/>
  <c r="I352" i="3"/>
  <c r="H352" i="3"/>
  <c r="F352" i="3"/>
  <c r="E352" i="3"/>
  <c r="G352" i="3"/>
  <c r="D344" i="3"/>
  <c r="I343" i="3"/>
  <c r="H343" i="3"/>
  <c r="G343" i="3"/>
  <c r="F343" i="3"/>
  <c r="I342" i="3"/>
  <c r="G342" i="3"/>
  <c r="F342" i="3"/>
  <c r="I341" i="3"/>
  <c r="H341" i="3"/>
  <c r="G341" i="3"/>
  <c r="E341" i="3"/>
  <c r="F341" i="3"/>
  <c r="E342" i="3"/>
  <c r="H342" i="3"/>
  <c r="I340" i="3"/>
  <c r="H340" i="3"/>
  <c r="G340" i="3"/>
  <c r="F340" i="3"/>
  <c r="I339" i="3"/>
  <c r="H339" i="3"/>
  <c r="F339" i="3"/>
  <c r="E339" i="3"/>
  <c r="G339" i="3"/>
  <c r="D331" i="3"/>
  <c r="I330" i="3"/>
  <c r="H330" i="3"/>
  <c r="G330" i="3"/>
  <c r="F330" i="3"/>
  <c r="I329" i="3"/>
  <c r="G329" i="3"/>
  <c r="F329" i="3"/>
  <c r="I328" i="3"/>
  <c r="H328" i="3"/>
  <c r="G328" i="3"/>
  <c r="E328" i="3"/>
  <c r="F328" i="3"/>
  <c r="E329" i="3"/>
  <c r="H329" i="3"/>
  <c r="I327" i="3"/>
  <c r="H327" i="3"/>
  <c r="G327" i="3"/>
  <c r="F327" i="3"/>
  <c r="I326" i="3"/>
  <c r="H326" i="3"/>
  <c r="F326" i="3"/>
  <c r="E326" i="3"/>
  <c r="G326" i="3"/>
  <c r="D305" i="3"/>
  <c r="I304" i="3"/>
  <c r="H304" i="3"/>
  <c r="G304" i="3"/>
  <c r="F304" i="3"/>
  <c r="H303" i="3"/>
  <c r="G303" i="3"/>
  <c r="F303" i="3"/>
  <c r="E303" i="3"/>
  <c r="I303" i="3"/>
  <c r="I302" i="3"/>
  <c r="G302" i="3"/>
  <c r="F302" i="3"/>
  <c r="I301" i="3"/>
  <c r="H301" i="3"/>
  <c r="F301" i="3"/>
  <c r="I300" i="3"/>
  <c r="H300" i="3"/>
  <c r="G300" i="3"/>
  <c r="E300" i="3"/>
  <c r="F300" i="3"/>
  <c r="D292" i="3"/>
  <c r="I290" i="3"/>
  <c r="H290" i="3"/>
  <c r="G290" i="3"/>
  <c r="E290" i="3"/>
  <c r="F290" i="3"/>
  <c r="I289" i="3"/>
  <c r="H289" i="3"/>
  <c r="G289" i="3"/>
  <c r="F289" i="3"/>
  <c r="I288" i="3"/>
  <c r="H288" i="3"/>
  <c r="G288" i="3"/>
  <c r="F288" i="3"/>
  <c r="D233" i="3"/>
  <c r="I232" i="3"/>
  <c r="H232" i="3"/>
  <c r="G232" i="3"/>
  <c r="F232" i="3"/>
  <c r="I231" i="3"/>
  <c r="G231" i="3"/>
  <c r="F231" i="3"/>
  <c r="I230" i="3"/>
  <c r="F230" i="3"/>
  <c r="E230" i="3"/>
  <c r="H230" i="3"/>
  <c r="I229" i="3"/>
  <c r="H229" i="3"/>
  <c r="G229" i="3"/>
  <c r="I228" i="3"/>
  <c r="H228" i="3"/>
  <c r="G228" i="3"/>
  <c r="E228" i="3"/>
  <c r="F228" i="3"/>
  <c r="D220" i="3"/>
  <c r="H219" i="3"/>
  <c r="G219" i="3"/>
  <c r="F219" i="3"/>
  <c r="E219" i="3"/>
  <c r="I219" i="3"/>
  <c r="I218" i="3"/>
  <c r="G218" i="3"/>
  <c r="F218" i="3"/>
  <c r="H217" i="3"/>
  <c r="G217" i="3"/>
  <c r="F217" i="3"/>
  <c r="I216" i="3"/>
  <c r="G216" i="3"/>
  <c r="F216" i="3"/>
  <c r="E216" i="3"/>
  <c r="H216" i="3"/>
  <c r="I215" i="3"/>
  <c r="H215" i="3"/>
  <c r="G215" i="3"/>
  <c r="E215" i="3"/>
  <c r="F215" i="3"/>
  <c r="D207" i="3"/>
  <c r="H205" i="3"/>
  <c r="G205" i="3"/>
  <c r="F205" i="3"/>
  <c r="I204" i="3"/>
  <c r="G204" i="3"/>
  <c r="F204" i="3"/>
  <c r="H203" i="3"/>
  <c r="G203" i="3"/>
  <c r="F203" i="3"/>
  <c r="I202" i="3"/>
  <c r="H202" i="3"/>
  <c r="G202" i="3"/>
  <c r="E202" i="3"/>
  <c r="F202" i="3"/>
  <c r="H263" i="3"/>
  <c r="C609" i="3"/>
  <c r="H280" i="3"/>
  <c r="I416" i="3"/>
  <c r="C656" i="3"/>
  <c r="C476" i="3"/>
  <c r="C491" i="3"/>
  <c r="G263" i="3"/>
  <c r="F403" i="3"/>
  <c r="G403" i="3"/>
  <c r="I403" i="3"/>
  <c r="H386" i="3"/>
  <c r="I386" i="3"/>
  <c r="G379" i="3"/>
  <c r="G386" i="3"/>
  <c r="F386" i="3"/>
  <c r="E314" i="3"/>
  <c r="E315" i="3"/>
  <c r="H315" i="3"/>
  <c r="H318" i="3"/>
  <c r="F318" i="3"/>
  <c r="I280" i="3"/>
  <c r="F280" i="3"/>
  <c r="I263" i="3"/>
  <c r="F263" i="3"/>
  <c r="H247" i="3"/>
  <c r="I247" i="3"/>
  <c r="G247" i="3"/>
  <c r="F731" i="3"/>
  <c r="G766" i="3"/>
  <c r="I504" i="3"/>
  <c r="F416" i="3"/>
  <c r="H448" i="3"/>
  <c r="G461" i="3"/>
  <c r="H731" i="3"/>
  <c r="F436" i="3"/>
  <c r="I292" i="3"/>
  <c r="F504" i="3"/>
  <c r="I748" i="3"/>
  <c r="F292" i="3"/>
  <c r="F448" i="3"/>
  <c r="G504" i="3"/>
  <c r="G731" i="3"/>
  <c r="G673" i="3"/>
  <c r="I766" i="3"/>
  <c r="I709" i="3"/>
  <c r="F357" i="3"/>
  <c r="I370" i="3"/>
  <c r="F331" i="3"/>
  <c r="G416" i="3"/>
  <c r="F687" i="3"/>
  <c r="G207" i="3"/>
  <c r="G292" i="3"/>
  <c r="H436" i="3"/>
  <c r="G331" i="3"/>
  <c r="I357" i="3"/>
  <c r="G687" i="3"/>
  <c r="F709" i="3"/>
  <c r="H292" i="3"/>
  <c r="E218" i="3"/>
  <c r="H218" i="3"/>
  <c r="H220" i="3"/>
  <c r="E217" i="3"/>
  <c r="I217" i="3"/>
  <c r="I220" i="3"/>
  <c r="I305" i="3"/>
  <c r="F673" i="3"/>
  <c r="G220" i="3"/>
  <c r="F220" i="3"/>
  <c r="I233" i="3"/>
  <c r="I331" i="3"/>
  <c r="I344" i="3"/>
  <c r="G448" i="3"/>
  <c r="I461" i="3"/>
  <c r="I687" i="3"/>
  <c r="G344" i="3"/>
  <c r="G357" i="3"/>
  <c r="G233" i="3"/>
  <c r="F461" i="3"/>
  <c r="I673" i="3"/>
  <c r="F344" i="3"/>
  <c r="H504" i="3"/>
  <c r="G748" i="3"/>
  <c r="F748" i="3"/>
  <c r="F766" i="3"/>
  <c r="H331" i="3"/>
  <c r="H344" i="3"/>
  <c r="H357" i="3"/>
  <c r="F370" i="3"/>
  <c r="E671" i="3"/>
  <c r="H671" i="3"/>
  <c r="E670" i="3"/>
  <c r="H670" i="3"/>
  <c r="G709" i="3"/>
  <c r="E205" i="3"/>
  <c r="I205" i="3"/>
  <c r="F207" i="3"/>
  <c r="E204" i="3"/>
  <c r="H204" i="3"/>
  <c r="H207" i="3"/>
  <c r="E203" i="3"/>
  <c r="I203" i="3"/>
  <c r="F305" i="3"/>
  <c r="E302" i="3"/>
  <c r="H302" i="3"/>
  <c r="H305" i="3"/>
  <c r="E301" i="3"/>
  <c r="G301" i="3"/>
  <c r="G305" i="3"/>
  <c r="G370" i="3"/>
  <c r="I436" i="3"/>
  <c r="H461" i="3"/>
  <c r="C504" i="3"/>
  <c r="H766" i="3"/>
  <c r="E425" i="3"/>
  <c r="G425" i="3"/>
  <c r="G436" i="3"/>
  <c r="E231" i="3"/>
  <c r="H231" i="3"/>
  <c r="H233" i="3"/>
  <c r="E229" i="3"/>
  <c r="F229" i="3"/>
  <c r="F233" i="3"/>
  <c r="E684" i="3"/>
  <c r="H684" i="3"/>
  <c r="H687" i="3"/>
  <c r="H370" i="3"/>
  <c r="C247" i="3"/>
  <c r="C403" i="3"/>
  <c r="C386" i="3"/>
  <c r="G314" i="3"/>
  <c r="G318" i="3"/>
  <c r="I314" i="3"/>
  <c r="I318" i="3"/>
  <c r="C416" i="3"/>
  <c r="C448" i="3"/>
  <c r="C280" i="3"/>
  <c r="C731" i="3"/>
  <c r="C263" i="3"/>
  <c r="C292" i="3"/>
  <c r="C709" i="3"/>
  <c r="C461" i="3"/>
  <c r="C436" i="3"/>
  <c r="C357" i="3"/>
  <c r="C331" i="3"/>
  <c r="C687" i="3"/>
  <c r="H673" i="3"/>
  <c r="C673" i="3"/>
  <c r="C220" i="3"/>
  <c r="C748" i="3"/>
  <c r="C305" i="3"/>
  <c r="I207" i="3"/>
  <c r="C207" i="3"/>
  <c r="C233" i="3"/>
  <c r="C766" i="3"/>
  <c r="C344" i="3"/>
  <c r="C370" i="3"/>
  <c r="C318" i="3"/>
  <c r="D82" i="3"/>
  <c r="I81" i="3"/>
  <c r="H81" i="3"/>
  <c r="G81" i="3"/>
  <c r="F81" i="3"/>
  <c r="I80" i="3"/>
  <c r="G80" i="3"/>
  <c r="F80" i="3"/>
  <c r="I79" i="3"/>
  <c r="H79" i="3"/>
  <c r="G79" i="3"/>
  <c r="F79" i="3"/>
  <c r="H80" i="3"/>
  <c r="I78" i="3"/>
  <c r="H78" i="3"/>
  <c r="G78" i="3"/>
  <c r="F78" i="3"/>
  <c r="I77" i="3"/>
  <c r="H77" i="3"/>
  <c r="F77" i="3"/>
  <c r="G77" i="3"/>
  <c r="D194" i="3"/>
  <c r="I193" i="3"/>
  <c r="H193" i="3"/>
  <c r="G193" i="3"/>
  <c r="F193" i="3"/>
  <c r="D181" i="3"/>
  <c r="I180" i="3"/>
  <c r="G180" i="3"/>
  <c r="F180" i="3"/>
  <c r="H180" i="3"/>
  <c r="I179" i="3"/>
  <c r="H179" i="3"/>
  <c r="G179" i="3"/>
  <c r="F179" i="3"/>
  <c r="I178" i="3"/>
  <c r="H178" i="3"/>
  <c r="G178" i="3"/>
  <c r="F178" i="3"/>
  <c r="I177" i="3"/>
  <c r="H177" i="3"/>
  <c r="F177" i="3"/>
  <c r="G177" i="3"/>
  <c r="I176" i="3"/>
  <c r="H176" i="3"/>
  <c r="F176" i="3"/>
  <c r="G176" i="3"/>
  <c r="D168" i="3"/>
  <c r="D154" i="3"/>
  <c r="I153" i="3"/>
  <c r="H153" i="3"/>
  <c r="G153" i="3"/>
  <c r="F153" i="3"/>
  <c r="I152" i="3"/>
  <c r="H152" i="3"/>
  <c r="F152" i="3"/>
  <c r="G152" i="3"/>
  <c r="I151" i="3"/>
  <c r="H151" i="3"/>
  <c r="F151" i="3"/>
  <c r="G151" i="3"/>
  <c r="I150" i="3"/>
  <c r="H150" i="3"/>
  <c r="F150" i="3"/>
  <c r="G150" i="3"/>
  <c r="I149" i="3"/>
  <c r="H149" i="3"/>
  <c r="I148" i="3"/>
  <c r="H148" i="3"/>
  <c r="F148" i="3"/>
  <c r="G148" i="3"/>
  <c r="D140" i="3"/>
  <c r="I139" i="3"/>
  <c r="H139" i="3"/>
  <c r="G139" i="3"/>
  <c r="F139" i="3"/>
  <c r="I138" i="3"/>
  <c r="H138" i="3"/>
  <c r="G138" i="3"/>
  <c r="F138" i="3"/>
  <c r="I136" i="3"/>
  <c r="H136" i="3"/>
  <c r="G136" i="3"/>
  <c r="F136" i="3"/>
  <c r="I135" i="3"/>
  <c r="H135" i="3"/>
  <c r="F135" i="3"/>
  <c r="G135" i="3"/>
  <c r="I134" i="3"/>
  <c r="H134" i="3"/>
  <c r="F134" i="3"/>
  <c r="G134" i="3"/>
  <c r="D126" i="3"/>
  <c r="I125" i="3"/>
  <c r="H125" i="3"/>
  <c r="G125" i="3"/>
  <c r="F125" i="3"/>
  <c r="I124" i="3"/>
  <c r="H124" i="3"/>
  <c r="G124" i="3"/>
  <c r="F124" i="3"/>
  <c r="I123" i="3"/>
  <c r="H123" i="3"/>
  <c r="G123" i="3"/>
  <c r="F123" i="3"/>
  <c r="I122" i="3"/>
  <c r="H122" i="3"/>
  <c r="F122" i="3"/>
  <c r="I121" i="3"/>
  <c r="G121" i="3"/>
  <c r="F121" i="3"/>
  <c r="H121" i="3"/>
  <c r="D113" i="3"/>
  <c r="I112" i="3"/>
  <c r="H112" i="3"/>
  <c r="G112" i="3"/>
  <c r="F112" i="3"/>
  <c r="I111" i="3"/>
  <c r="G111" i="3"/>
  <c r="F111" i="3"/>
  <c r="I110" i="3"/>
  <c r="H110" i="3"/>
  <c r="G110" i="3"/>
  <c r="F110" i="3"/>
  <c r="H111" i="3"/>
  <c r="I105" i="3"/>
  <c r="H105" i="3"/>
  <c r="G105" i="3"/>
  <c r="F105" i="3"/>
  <c r="I104" i="3"/>
  <c r="H104" i="3"/>
  <c r="F104" i="3"/>
  <c r="G104" i="3"/>
  <c r="D96" i="3"/>
  <c r="I95" i="3"/>
  <c r="H95" i="3"/>
  <c r="G95" i="3"/>
  <c r="F95" i="3"/>
  <c r="I94" i="3"/>
  <c r="G94" i="3"/>
  <c r="F94" i="3"/>
  <c r="I93" i="3"/>
  <c r="H93" i="3"/>
  <c r="G93" i="3"/>
  <c r="F93" i="3"/>
  <c r="H94" i="3"/>
  <c r="I91" i="3"/>
  <c r="H91" i="3"/>
  <c r="G91" i="3"/>
  <c r="F91" i="3"/>
  <c r="I90" i="3"/>
  <c r="H90" i="3"/>
  <c r="F90" i="3"/>
  <c r="G90" i="3"/>
  <c r="D28" i="3"/>
  <c r="H27" i="3"/>
  <c r="G27" i="3"/>
  <c r="F27" i="3"/>
  <c r="I27" i="3"/>
  <c r="I26" i="3"/>
  <c r="G26" i="3"/>
  <c r="F26" i="3"/>
  <c r="H25" i="3"/>
  <c r="G25" i="3"/>
  <c r="F25" i="3"/>
  <c r="I24" i="3"/>
  <c r="G24" i="3"/>
  <c r="F24" i="3"/>
  <c r="H24" i="3"/>
  <c r="I23" i="3"/>
  <c r="H23" i="3"/>
  <c r="G23" i="3"/>
  <c r="F23" i="3"/>
  <c r="D15" i="3"/>
  <c r="H13" i="3"/>
  <c r="G13" i="3"/>
  <c r="F13" i="3"/>
  <c r="I12" i="3"/>
  <c r="G12" i="3"/>
  <c r="F12" i="3"/>
  <c r="H8" i="3"/>
  <c r="G8" i="3"/>
  <c r="F8" i="3"/>
  <c r="I7" i="3"/>
  <c r="H7" i="3"/>
  <c r="G7" i="3"/>
  <c r="F7" i="3"/>
  <c r="D69" i="3"/>
  <c r="I68" i="3"/>
  <c r="H68" i="3"/>
  <c r="G68" i="3"/>
  <c r="F68" i="3"/>
  <c r="H67" i="3"/>
  <c r="G67" i="3"/>
  <c r="F67" i="3"/>
  <c r="I67" i="3"/>
  <c r="I66" i="3"/>
  <c r="G66" i="3"/>
  <c r="I64" i="3"/>
  <c r="H64" i="3"/>
  <c r="F64" i="3"/>
  <c r="I63" i="3"/>
  <c r="H63" i="3"/>
  <c r="G63" i="3"/>
  <c r="F63" i="3"/>
  <c r="D42" i="3"/>
  <c r="I41" i="3"/>
  <c r="H41" i="3"/>
  <c r="G41" i="3"/>
  <c r="F41" i="3"/>
  <c r="I40" i="3"/>
  <c r="G40" i="3"/>
  <c r="F40" i="3"/>
  <c r="I38" i="3"/>
  <c r="F38" i="3"/>
  <c r="H38" i="3"/>
  <c r="I37" i="3"/>
  <c r="H37" i="3"/>
  <c r="G37" i="3"/>
  <c r="I36" i="3"/>
  <c r="H36" i="3"/>
  <c r="G36" i="3"/>
  <c r="F36" i="3"/>
  <c r="D55" i="3"/>
  <c r="I53" i="3"/>
  <c r="H53" i="3"/>
  <c r="G53" i="3"/>
  <c r="F53" i="3"/>
  <c r="I51" i="3"/>
  <c r="H51" i="3"/>
  <c r="G51" i="3"/>
  <c r="F51" i="3"/>
  <c r="I50" i="3"/>
  <c r="H50" i="3"/>
  <c r="G50" i="3"/>
  <c r="F50" i="3"/>
  <c r="H55" i="3"/>
  <c r="H168" i="3"/>
  <c r="I168" i="3"/>
  <c r="G82" i="3"/>
  <c r="I96" i="3"/>
  <c r="F96" i="3"/>
  <c r="G15" i="3"/>
  <c r="I82" i="3"/>
  <c r="I69" i="3"/>
  <c r="G28" i="3"/>
  <c r="I181" i="3"/>
  <c r="I194" i="3"/>
  <c r="G113" i="3"/>
  <c r="H113" i="3"/>
  <c r="G168" i="3"/>
  <c r="F15" i="3"/>
  <c r="I13" i="3"/>
  <c r="G42" i="3"/>
  <c r="H96" i="3"/>
  <c r="I55" i="3"/>
  <c r="I42" i="3"/>
  <c r="I113" i="3"/>
  <c r="I140" i="3"/>
  <c r="H154" i="3"/>
  <c r="H181" i="3"/>
  <c r="G194" i="3"/>
  <c r="F140" i="3"/>
  <c r="G140" i="3"/>
  <c r="F181" i="3"/>
  <c r="I126" i="3"/>
  <c r="F194" i="3"/>
  <c r="H40" i="3"/>
  <c r="H42" i="3"/>
  <c r="F37" i="3"/>
  <c r="F42" i="3"/>
  <c r="F113" i="3"/>
  <c r="F55" i="3"/>
  <c r="F28" i="3"/>
  <c r="H26" i="3"/>
  <c r="H28" i="3"/>
  <c r="I25" i="3"/>
  <c r="I28" i="3"/>
  <c r="G96" i="3"/>
  <c r="G55" i="3"/>
  <c r="G64" i="3"/>
  <c r="G69" i="3"/>
  <c r="G122" i="3"/>
  <c r="G126" i="3"/>
  <c r="H126" i="3"/>
  <c r="H140" i="3"/>
  <c r="I154" i="3"/>
  <c r="F168" i="3"/>
  <c r="G181" i="3"/>
  <c r="H194" i="3"/>
  <c r="I8" i="3"/>
  <c r="F126" i="3"/>
  <c r="H12" i="3"/>
  <c r="H15" i="3"/>
  <c r="H82" i="3"/>
  <c r="F82" i="3"/>
  <c r="G149" i="3"/>
  <c r="G154" i="3"/>
  <c r="F149" i="3"/>
  <c r="F154" i="3"/>
  <c r="H66" i="3"/>
  <c r="H69" i="3"/>
  <c r="F66" i="3"/>
  <c r="F69" i="3"/>
  <c r="I15" i="3"/>
  <c r="C15" i="3"/>
  <c r="C82" i="3"/>
  <c r="C140" i="3"/>
  <c r="C194" i="3"/>
  <c r="C96" i="3"/>
  <c r="C181" i="3"/>
  <c r="C168" i="3"/>
  <c r="C113" i="3"/>
  <c r="C42" i="3"/>
  <c r="C126" i="3"/>
  <c r="C55" i="3"/>
  <c r="C28" i="3"/>
  <c r="C69" i="3"/>
  <c r="C154" i="3"/>
  <c r="D55" i="2"/>
  <c r="E55" i="2"/>
  <c r="D54" i="2"/>
  <c r="E54" i="2"/>
  <c r="D53" i="2"/>
  <c r="E53" i="2"/>
  <c r="D52" i="2"/>
  <c r="E52" i="2"/>
  <c r="D51" i="2"/>
  <c r="E51" i="2"/>
  <c r="D50" i="2"/>
  <c r="E50" i="2"/>
  <c r="D34" i="2"/>
  <c r="B34" i="2"/>
  <c r="D33" i="2"/>
  <c r="B33" i="2"/>
  <c r="D32" i="2"/>
  <c r="B32" i="2"/>
  <c r="D31" i="2"/>
  <c r="B31" i="2"/>
  <c r="D30" i="2"/>
  <c r="B30" i="2"/>
  <c r="D24" i="2"/>
  <c r="B24" i="2"/>
  <c r="D23" i="2"/>
  <c r="E23" i="2"/>
  <c r="D22" i="2"/>
  <c r="B22" i="2"/>
  <c r="D21" i="2"/>
  <c r="B21" i="2"/>
  <c r="D20" i="2"/>
  <c r="B20" i="2"/>
  <c r="D19" i="2"/>
  <c r="B19" i="2"/>
  <c r="D18" i="2"/>
  <c r="B18" i="2"/>
  <c r="D17" i="2"/>
  <c r="B17" i="2"/>
  <c r="D16" i="2"/>
  <c r="B16" i="2"/>
  <c r="D15" i="2"/>
  <c r="B15" i="2"/>
  <c r="B14" i="2"/>
  <c r="B13" i="2"/>
  <c r="C6" i="2"/>
  <c r="E33" i="2"/>
  <c r="E32" i="2"/>
  <c r="E15" i="2"/>
  <c r="E19" i="2"/>
  <c r="E14" i="2"/>
  <c r="E18" i="2"/>
  <c r="E22" i="2"/>
  <c r="E24" i="2"/>
  <c r="E30" i="2"/>
  <c r="E31" i="2"/>
  <c r="E17" i="2"/>
  <c r="E20" i="2"/>
  <c r="E56" i="2"/>
  <c r="E34" i="2"/>
  <c r="E13" i="2"/>
  <c r="E16" i="2"/>
  <c r="E21" i="2"/>
  <c r="E35" i="2"/>
  <c r="E36" i="2"/>
  <c r="E25" i="2"/>
  <c r="E26" i="2"/>
  <c r="E47" i="12" l="1"/>
  <c r="E58" i="12" s="1"/>
  <c r="E60" i="12" s="1"/>
  <c r="E62" i="12" s="1"/>
  <c r="B7" i="2"/>
  <c r="F68" i="9"/>
  <c r="F69" i="9" s="1"/>
  <c r="E59" i="2" l="1"/>
  <c r="B9" i="2"/>
  <c r="B45" i="2" l="1"/>
  <c r="E45" i="2" s="1"/>
  <c r="B43" i="2"/>
  <c r="E43" i="2" s="1"/>
  <c r="B46" i="2"/>
  <c r="E46" i="2" s="1"/>
  <c r="B39" i="2"/>
  <c r="E39" i="2" s="1"/>
  <c r="E40" i="2" s="1"/>
  <c r="B44" i="2"/>
  <c r="E44" i="2" s="1"/>
  <c r="E47" i="2" l="1"/>
  <c r="E58" i="2" s="1"/>
  <c r="E60" i="2" s="1"/>
  <c r="E6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3DCCA852-0DAE-4183-B7AD-B05860A93A3C}">
      <text>
        <r>
          <rPr>
            <b/>
            <sz val="9"/>
            <color indexed="81"/>
            <rFont val="Tahoma"/>
            <family val="2"/>
          </rPr>
          <t>Toshiba:</t>
        </r>
        <r>
          <rPr>
            <sz val="9"/>
            <color indexed="81"/>
            <rFont val="Tahoma"/>
            <family val="2"/>
          </rPr>
          <t xml:space="preserve">
Acero para:
Pilares #1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C750" authorId="0" shapeId="0" xr:uid="{7EBDFB8F-ACA2-4D09-951E-B80E846B660D}">
      <text>
        <r>
          <rPr>
            <b/>
            <sz val="9"/>
            <color indexed="81"/>
            <rFont val="Tahoma"/>
            <family val="2"/>
          </rPr>
          <t>Toshiba:</t>
        </r>
        <r>
          <rPr>
            <sz val="9"/>
            <color indexed="81"/>
            <rFont val="Tahoma"/>
            <family val="2"/>
          </rPr>
          <t xml:space="preserve">
Este nombre debe cambiar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D53" authorId="0" shapeId="0" xr:uid="{E9128B32-2C36-47AF-84CF-3E9FBAF99852}">
      <text>
        <r>
          <rPr>
            <b/>
            <sz val="9"/>
            <color indexed="81"/>
            <rFont val="Tahoma"/>
            <family val="2"/>
          </rPr>
          <t>Toshiba:</t>
        </r>
        <r>
          <rPr>
            <sz val="9"/>
            <color indexed="81"/>
            <rFont val="Tahoma"/>
            <family val="2"/>
          </rPr>
          <t xml:space="preserve">
Acero para:
Pilares #1</t>
        </r>
      </text>
    </comment>
  </commentList>
</comments>
</file>

<file path=xl/sharedStrings.xml><?xml version="1.0" encoding="utf-8"?>
<sst xmlns="http://schemas.openxmlformats.org/spreadsheetml/2006/main" count="2100" uniqueCount="345">
  <si>
    <t>SERVICIUDAD E.S.P.</t>
  </si>
  <si>
    <t>Contratista:</t>
  </si>
  <si>
    <t>Interventoría:</t>
  </si>
  <si>
    <t>ITEM N°</t>
  </si>
  <si>
    <t>DESCRIPCIÓN</t>
  </si>
  <si>
    <t>UNID</t>
  </si>
  <si>
    <t>CANT</t>
  </si>
  <si>
    <t>PRECIO UNITARIO</t>
  </si>
  <si>
    <t>VALOR TOTAL</t>
  </si>
  <si>
    <t xml:space="preserve">ACTIVIDADES PRELIMINARES </t>
  </si>
  <si>
    <t>Localización y replanteo de línea</t>
  </si>
  <si>
    <t>m</t>
  </si>
  <si>
    <t>Alquiler de bodega o vivienda para campamento mínimo 50 m2</t>
  </si>
  <si>
    <t>mes</t>
  </si>
  <si>
    <t>Roceria alta, limpieza y des-Raizada</t>
  </si>
  <si>
    <t>m2</t>
  </si>
  <si>
    <t>SEÑALIZACION</t>
  </si>
  <si>
    <t>Cerramiento provisional con señalizador y cinta de seguridad de 3 lineas</t>
  </si>
  <si>
    <t>Valla informativa de obra según especificaciones  de Serviciudad</t>
  </si>
  <si>
    <t>Suministros de barricada de seguridad desmontable L=3 m. (Reintegrar a Serviciudad)</t>
  </si>
  <si>
    <t>un</t>
  </si>
  <si>
    <t>Suministro de señal informativa o reglamentaria ɸ=0.60 mts con mástil (Reintegrar a Serviciciudad)</t>
  </si>
  <si>
    <t>Suministro de puente peatonal en madera 1.5x0.80, incluye baranda (Reintegrar a Serviciciudad)</t>
  </si>
  <si>
    <t>Pasacalle tela  6.0 m X 0.90 m (Impresión digital en lona banner)</t>
  </si>
  <si>
    <t>MOVIMIENTO DE TIERRA Y DEMOLICIONES</t>
  </si>
  <si>
    <t>Corte de pavimento con disco</t>
  </si>
  <si>
    <t>Demolición de pavimento en concreto simple</t>
  </si>
  <si>
    <t>m3</t>
  </si>
  <si>
    <t>Demolición de pavimento flexible</t>
  </si>
  <si>
    <t>Excavación manual en tierra de 0 a 2 m</t>
  </si>
  <si>
    <t>Excavación manual en conglomerado de 0 a 2 m</t>
  </si>
  <si>
    <t>Excavación manual en material común y/o conglomerado con piedra con un diámetro menor o igual a 40 cm, sin clasificar, para conducción</t>
  </si>
  <si>
    <t>Excavación mecánica en material común y/o conglomerado con piedra con un diámetro menor o igual a 40 cm, sin clasificar, para zanja de conducción</t>
  </si>
  <si>
    <t>Lleno compactado con material del sitio</t>
  </si>
  <si>
    <t>Lleno compactado  manual con material transportado</t>
  </si>
  <si>
    <t>Lleno con material afirmado compactado</t>
  </si>
  <si>
    <t xml:space="preserve">Sub Base granular </t>
  </si>
  <si>
    <t>Suministro y colocación de arena gruesa para soporte y protección de tuberías de PEAD</t>
  </si>
  <si>
    <t>Cargue y retiro material sobrante más escombros</t>
  </si>
  <si>
    <t>Plástico para protección de material excavado</t>
  </si>
  <si>
    <t>TUBERÍAS Y ACCESORIOS ADUCCIÓN DE LA RED EXPRESA</t>
  </si>
  <si>
    <t>SUMINISTRO E INSTALACIÓN DE TUBERÍA PEAD PN 12.5 DN 315 mm</t>
  </si>
  <si>
    <t>SUMINISTRO E INSTALACIÓN DE TUBERÍA PEAD PN 16 DN 315 mm</t>
  </si>
  <si>
    <t>SUMINISTRO E INSTALACIÓN DE TUBERÍA PEAD PN 20 DN 315 mm</t>
  </si>
  <si>
    <t>Suministro e instalación válvula de compuerta elástica vástago no ascendente, con volante de manejo, EB Ø12" (315 mm) (incluye tornillería, arandelas y empaques)</t>
  </si>
  <si>
    <t>Un</t>
  </si>
  <si>
    <t>Suministro e instalación de Válvula 3" HD  de compuerta elástica, con vástago no ascendente bridada (Incluye tornilleria, arandelas y empaques) para descarga</t>
  </si>
  <si>
    <t xml:space="preserve">Flanche metálico y portaflanche en polietileno de alta densidad (PEAD) PN 20 DN 90 mm </t>
  </si>
  <si>
    <t>SUMINISTRO E INSTALACIÓN DE PORTABRIDA PEAD PN 10 DN  315 mm + BRIDA METÁLICA DN 315 mm</t>
  </si>
  <si>
    <t>SISTEMA DE PURGA PARA TUBERÍA PEAD PN 10 DN 315 mm, INCLUYE VÁLVULA DE COMPUERTA ELÁSTICA VÁSTAGO NO ASCENDENTE, EXTREMO BRIDA , Ø3" Y ACCESORIOS</t>
  </si>
  <si>
    <t>VENTOSA ACCIÓN MULTIPLE DN 75 mm (Ø3"), EXTREMO BRIDA</t>
  </si>
  <si>
    <t>SUMINISTRO E INSTALACIÓN DE PORTABRIDA PEAD PN 10 DN  75 mm + BRIDA METÁLICA DN 75 mm</t>
  </si>
  <si>
    <t>Suministro e instalación de BRIDA CIEGA 12" HD  (Incluye tornilleria, arandelas y empaques)</t>
  </si>
  <si>
    <t>Tee en polietileno de alta dendidad (PEAD) PN 16 DN 315 mm</t>
  </si>
  <si>
    <t>SUMINISTRO E INSTALACIÓN DE TEE REDUCIDA PEAD PN 10 DN 315 x 75 mm</t>
  </si>
  <si>
    <t>Reducción en polietileno de alta densidad (PEAD) PN 16 DN 315 x 200 mm</t>
  </si>
  <si>
    <t>Reducción en polietileno de alta densidad (PEAD) PN 25 DN 200 x 160 mm</t>
  </si>
  <si>
    <t>Reducción en polietileno de alta densidad (PEAD) PN 25 DN 160 x  90 mm</t>
  </si>
  <si>
    <t>CODO 315mmX90° PE-100 RDE11 PN16 TOPE</t>
  </si>
  <si>
    <t>Tubería en Hierro dúctil Ø=12" J.H. C40</t>
  </si>
  <si>
    <t>UNIONES DE ELECTROFUSION EN 315 MM 8 (Incluida, Union, mano de obra y equipo)</t>
  </si>
  <si>
    <t>ACERO DE REFUERZO</t>
  </si>
  <si>
    <t>ACERO Fy= 420 Mpa (60.000 Psi)</t>
  </si>
  <si>
    <t>CONCRETOS Y REFUERZOS</t>
  </si>
  <si>
    <t>Anclaje de accesorios de acueducto incluye refuerzo y amarre</t>
  </si>
  <si>
    <t>Caja válvula en concreto reforzado de 21Mpa de 0,90x0,90m con keyhole de seguridad, tipo serviciudad</t>
  </si>
  <si>
    <t>Caja válvula en concreto reforzado de 21Mpa de 0,70x0,70m  keyhole de seguridad, tipo serviciudad (válvula hidrante)</t>
  </si>
  <si>
    <t>OBRAS VARIAS CONDUCCIÓN LOS JUNCOS</t>
  </si>
  <si>
    <t>COLUMNA EN CONCRETO DE f'c 28 MPa (4000 psi), 0,50 x 0,50 m</t>
  </si>
  <si>
    <t>CONCRETO DE 24 MPa (3500 psi) PARA ZAPATAS DE PILARES, 1.50 m x 1.50 m, e = 0,30 m, INCLUYE REFUERZO fy 420 MPa</t>
  </si>
  <si>
    <t>SUMINISTRO E INSTALACIÓN DE CERCHA EN ACERO ESTRUCTURAL, ESPACIO ENTRE APOYOS 10 - 20 m</t>
  </si>
  <si>
    <t>SUMINISTRO E INSTALACIÓN DE CERCHA EN ACERO ESTRUCTURAL, ESPACIO ENTRE APOYOS 20 - 30 m</t>
  </si>
  <si>
    <t>PAVIMENTO EN CONCRETO DE f'c 28 Mpa (4000 psi), e = 0.175 m, INCLUYE REFUERZO</t>
  </si>
  <si>
    <t>PAVIMENTO ASFALTICO e = 7,5 cm; INCLUYE IMPRIMACIÓN</t>
  </si>
  <si>
    <t>TOTAL COSTO DIRECTO</t>
  </si>
  <si>
    <t>A.U</t>
  </si>
  <si>
    <t>PRESUPUESTO TOTAL</t>
  </si>
  <si>
    <r>
      <rPr>
        <b/>
        <sz val="10"/>
        <rFont val="Calibri"/>
        <family val="2"/>
        <scheme val="minor"/>
      </rPr>
      <t>Nota 1:</t>
    </r>
    <r>
      <rPr>
        <sz val="10"/>
        <rFont val="Calibri"/>
        <family val="2"/>
        <scheme val="minor"/>
      </rPr>
      <t xml:space="preserve"> Este presupuesto sale del ESTUDIOS Y DISEÑOS DEFINITIVOS DE LAS OBRAS QUE PERMITAN EL SUMINISTRO DE AGUA AL ÁREA URBANA COMPLEMENTARIA DEL MUNICIPIO DE DOSQUEBRADAS, A TRAVÉS DEL SISTEMA DE ACUEDUCTO DE SERVICIUDAD ESP, CON BASE EN LOS PREDISEÑOS DEL SISTEMA DE ACUEDUCTO DE LA QUEBRADA SANTA HELENA, UBICADA EN EL MUNICIPIO DE SANTA ROSA DE CABAL, COMO ALTERNATIVA VIABLE QUE SE OBTUVO DEL ESTUDIO DE FUENTES ALTERNATIVAS Y/O COMPLEMENTARIAS FRENTE A LA SITUACIÓN DE CALIDAD DE AGUA PRESENTADA CON LA EMPRESA EMPOCABAL</t>
    </r>
  </si>
  <si>
    <r>
      <rPr>
        <b/>
        <sz val="16"/>
        <rFont val="Calibri"/>
        <family val="2"/>
      </rPr>
      <t>SERVICIUDAD E.SP.</t>
    </r>
    <r>
      <rPr>
        <b/>
        <sz val="14"/>
        <rFont val="Calibri"/>
        <family val="2"/>
      </rPr>
      <t xml:space="preserve">
</t>
    </r>
    <r>
      <rPr>
        <b/>
        <sz val="12"/>
        <rFont val="Calibri"/>
        <family val="2"/>
      </rPr>
      <t>SUBGERENCIA TECNICA Y OPERATIVA</t>
    </r>
  </si>
  <si>
    <t>ANALISIS DESAGREGADO DEL A. U.</t>
  </si>
  <si>
    <t>Numero de meses</t>
  </si>
  <si>
    <t>dias</t>
  </si>
  <si>
    <t>Valot total costo directo</t>
  </si>
  <si>
    <t>A.U. Aproximado para cálculo</t>
  </si>
  <si>
    <t>Valor total obras</t>
  </si>
  <si>
    <t>PERSONAL PROFESIONAL</t>
  </si>
  <si>
    <t>PROFESIONAL</t>
  </si>
  <si>
    <t>SALARIO</t>
  </si>
  <si>
    <t>UTILIZACIÓN MES</t>
  </si>
  <si>
    <t>N° DE MESES</t>
  </si>
  <si>
    <t>VALOR PARCIAL</t>
  </si>
  <si>
    <t>Ingeniero Director</t>
  </si>
  <si>
    <t>Ingeniero Residente</t>
  </si>
  <si>
    <t>Asesor hidráulico</t>
  </si>
  <si>
    <t>Asesor estructural</t>
  </si>
  <si>
    <t>Asesor electricista</t>
  </si>
  <si>
    <t>Asesor mecánico</t>
  </si>
  <si>
    <t>Asesor en seguridad industrial y salud ocupacional</t>
  </si>
  <si>
    <t>Asesor Ambiental</t>
  </si>
  <si>
    <t>Asesor en Gestión de la Calidad</t>
  </si>
  <si>
    <t>Asesor en trabajo social</t>
  </si>
  <si>
    <t>Comisión de topografía</t>
  </si>
  <si>
    <t>Maestro de obra</t>
  </si>
  <si>
    <t>VALOR PERSONAL PROFESIONAL</t>
  </si>
  <si>
    <t>PERSONAL DE APOYO</t>
  </si>
  <si>
    <t>Secretaria</t>
  </si>
  <si>
    <t>Almacenista</t>
  </si>
  <si>
    <t>Contador</t>
  </si>
  <si>
    <t>Vigilancia</t>
  </si>
  <si>
    <t>Mensajero</t>
  </si>
  <si>
    <t>VALOR PERSONAL DE APOYO</t>
  </si>
  <si>
    <t>COSTOS DE LEGALIZACION</t>
  </si>
  <si>
    <t>Pólizas</t>
  </si>
  <si>
    <t>VALOR COSTOS DE LEGALIZACIÓN</t>
  </si>
  <si>
    <t>IMPUESTOS</t>
  </si>
  <si>
    <t>Nota: Lo maximo que paga un contratista de obra en Serviciudad es 7,5% ( 4,5, 2% obra y 1 de Reteica) por concepto de estampillas, de impuestos</t>
  </si>
  <si>
    <t>Industria y Comercio (Rtica)</t>
  </si>
  <si>
    <t>Contribucion Especial</t>
  </si>
  <si>
    <t>VALOR TOTAL IMPUESTOS</t>
  </si>
  <si>
    <t>OTROS COSTOS</t>
  </si>
  <si>
    <t>Vehículo</t>
  </si>
  <si>
    <t>Papelería</t>
  </si>
  <si>
    <t>Comunicaciones</t>
  </si>
  <si>
    <t>Oficina</t>
  </si>
  <si>
    <t>Servicios Públicos en obra y en oficina</t>
  </si>
  <si>
    <t>Computador y software</t>
  </si>
  <si>
    <t>VALOR TOTAL OTROS COSTOS</t>
  </si>
  <si>
    <t xml:space="preserve">VALOR SUMA </t>
  </si>
  <si>
    <t>VALOR TOTAL OBRA</t>
  </si>
  <si>
    <t>ADMINISTRACION</t>
  </si>
  <si>
    <t>UTILIDAD</t>
  </si>
  <si>
    <t>TOTAL A. U.</t>
  </si>
  <si>
    <t>Ing. EDUARDO ANDRES BRAND RUIZ</t>
  </si>
  <si>
    <t>Subgerente Tecnico y Operativo</t>
  </si>
  <si>
    <t>Retefuente Obra</t>
  </si>
  <si>
    <t>Estampillas</t>
  </si>
  <si>
    <r>
      <t xml:space="preserve">OBJETO: </t>
    </r>
    <r>
      <rPr>
        <sz val="12"/>
        <rFont val="Calibri"/>
        <family val="2"/>
      </rPr>
      <t>CONSTRUCCION DE LA RED EXPRESA DE CONDUCCION ENTRE LOS JUNCOS Y EL TANQUE ORIENTE EN EL MUNICIPIO DE DOSQUEBRADAS.</t>
    </r>
  </si>
  <si>
    <t>Suministro e instalación TEE reducida PEAD PN 10 DN 315 x 75 mm</t>
  </si>
  <si>
    <t>ÍTEM :</t>
  </si>
  <si>
    <t>DESCRIPCIÓN :</t>
  </si>
  <si>
    <t>Unidad:</t>
  </si>
  <si>
    <t>Tipo</t>
  </si>
  <si>
    <t>Descripción</t>
  </si>
  <si>
    <t>Unidad</t>
  </si>
  <si>
    <t>Cantidad</t>
  </si>
  <si>
    <t>Valor Unitario</t>
  </si>
  <si>
    <t>Valor Total</t>
  </si>
  <si>
    <t>Mano de Obra</t>
  </si>
  <si>
    <t>Materiales</t>
  </si>
  <si>
    <t>Herramienta y Equipos</t>
  </si>
  <si>
    <t>Otros</t>
  </si>
  <si>
    <t>HE</t>
  </si>
  <si>
    <t>Día</t>
  </si>
  <si>
    <t>MA</t>
  </si>
  <si>
    <t>Puntilla (promedio)</t>
  </si>
  <si>
    <t>Lb</t>
  </si>
  <si>
    <t>MO</t>
  </si>
  <si>
    <t>% mo</t>
  </si>
  <si>
    <t>TOTAL COSTO DIRECTO $</t>
  </si>
  <si>
    <t>ml</t>
  </si>
  <si>
    <t>Herramienta menor (% mano obra)</t>
  </si>
  <si>
    <t>SUMINISTRO Y COLOCACIÓN DE ARENA GRUESA PARA SOPORTE Y PROTECCION DE TUBERÍAS DE PEAD</t>
  </si>
  <si>
    <t>Arena gruesa</t>
  </si>
  <si>
    <t>OT</t>
  </si>
  <si>
    <t>Transporte material &lt; 40 Km</t>
  </si>
  <si>
    <t>m3-Km</t>
  </si>
  <si>
    <t>Cuadrilla E 1 Of + 1 Ay (Jornal + Prestaciones)</t>
  </si>
  <si>
    <t>Ayudante (jornal + prestaciones)</t>
  </si>
  <si>
    <t>Acarreo horizontal</t>
  </si>
  <si>
    <t>LLENO COMPACTADO CON MATERIAL DEL SITIO</t>
  </si>
  <si>
    <t>Cuadrilla H 4 Ay (jornal + prestaciones)</t>
  </si>
  <si>
    <t>%MO</t>
  </si>
  <si>
    <t>Compactador manual (Canguro)</t>
  </si>
  <si>
    <t>Dia</t>
  </si>
  <si>
    <t>CARGUE Y RETIRO MATERIAL SOBRANTE MAS ESCOMBROS</t>
  </si>
  <si>
    <t>Volqueta 5 m3</t>
  </si>
  <si>
    <t>Hr</t>
  </si>
  <si>
    <t>PLÁSTICO PARA PROTECCIÓN DE MATERIAL EXCAVADO</t>
  </si>
  <si>
    <t>Concreto de f'c 24 MPa (3500 psi) (producción)</t>
  </si>
  <si>
    <t>Vibrador eléctrico o a gasolina</t>
  </si>
  <si>
    <t>Tabla para formaleta</t>
  </si>
  <si>
    <t>Gl</t>
  </si>
  <si>
    <t>Varillón de sajo</t>
  </si>
  <si>
    <t>Cuadrilla A 1 Of + 4 Ay (jornal + prestaciones)</t>
  </si>
  <si>
    <t>Kg</t>
  </si>
  <si>
    <t>Concreto de f'c 28 MPa (4000 psi) (producción)</t>
  </si>
  <si>
    <t>M</t>
  </si>
  <si>
    <t>Entibado (% mano obra)</t>
  </si>
  <si>
    <t>Retroexcavadora Komatsu PC-200-6</t>
  </si>
  <si>
    <t>Transporte</t>
  </si>
  <si>
    <t>Global</t>
  </si>
  <si>
    <t>EXCAVACIÓN MANUAL EN MATERIAL COMUN Y/O CONGLOMERADO CON PIEDRA CON UN DIAMETRO MENOR O IGUAL A 40 CM, SIN CLASIFICAR, PARA CONDUCCIÓN</t>
  </si>
  <si>
    <t>EXCAVACIÓN MECÁNICA EN MATERIAL COMUN Y/O CONGLOMERADO CON PIEDRA CON UN DIAMETRO MENOR O IGUAL A 40 CM, SIN CLASIFICAR, PARA ZANJA DE CONDUCCIÓN</t>
  </si>
  <si>
    <t>Termofusión, incluye accesorios</t>
  </si>
  <si>
    <t>Cuadrilla G 1 Of + 2 Ay (jornal + prestaciones)</t>
  </si>
  <si>
    <t>Tubería PEAD PN 16 DN 315 mm</t>
  </si>
  <si>
    <t>Tubería PEAD PN 20 DN 315 mm</t>
  </si>
  <si>
    <t>Cuadrilla Soldadura 1 of + 1 ay (jornal + prestaciones)</t>
  </si>
  <si>
    <t>Tornillería y Empaques</t>
  </si>
  <si>
    <t>día</t>
  </si>
  <si>
    <t>Mano de obra especializada</t>
  </si>
  <si>
    <t>Tubería PEAD PN 10 DN 75 mm</t>
  </si>
  <si>
    <t>Unión por termofusión</t>
  </si>
  <si>
    <t>Acero Fy = 60.000 psi</t>
  </si>
  <si>
    <t>VÁLVULA DE COMPUERTA ELÁSTICA VÁSTAGO NO ASCENDENTE, CON VOLANTE DE MANEJO, EXTREMO BRIDA , Ø12" (315 mm)</t>
  </si>
  <si>
    <t>Válvula EB, sello elástico Ø12"</t>
  </si>
  <si>
    <t>Volante de manejo</t>
  </si>
  <si>
    <t>Portabrida DN 315 mm</t>
  </si>
  <si>
    <t>Brida metálica, DN 315 mm</t>
  </si>
  <si>
    <t>Válvula EB, sello elástico DN 75 mm</t>
  </si>
  <si>
    <t>Portabrida PEAD DN 75 mm</t>
  </si>
  <si>
    <t>Brida metálica DN 3" mm</t>
  </si>
  <si>
    <t>Tee reducida PEAD 315 mm x 160 mm</t>
  </si>
  <si>
    <t>Reducción PEAD 160 mm x 75 mm</t>
  </si>
  <si>
    <t>Codo 90º DN 75 mm</t>
  </si>
  <si>
    <t>Union por termofusión</t>
  </si>
  <si>
    <t xml:space="preserve">    </t>
  </si>
  <si>
    <t>Ventosa acción múltiple DN 75 mm, extremo brida</t>
  </si>
  <si>
    <t>Portabrida DN 75 mm</t>
  </si>
  <si>
    <t>Brida metálica, DN 75 mm</t>
  </si>
  <si>
    <t>Antisol blanco</t>
  </si>
  <si>
    <t>Concreto de f'c 28 MPa (4000 psi) impermeabilizado (producción)</t>
  </si>
  <si>
    <t>Andamio (% mano obra)</t>
  </si>
  <si>
    <t>Acetileno</t>
  </si>
  <si>
    <t>Oxigeno</t>
  </si>
  <si>
    <t>Soldadura wa 7010</t>
  </si>
  <si>
    <t xml:space="preserve">Acero estructural </t>
  </si>
  <si>
    <t>Varios ( manilas, poleas, cables, etc.)</t>
  </si>
  <si>
    <t>%Mo</t>
  </si>
  <si>
    <t>Andamios (% mano obra)</t>
  </si>
  <si>
    <t>Soldador de Arco</t>
  </si>
  <si>
    <t>Equipo de oxicorte</t>
  </si>
  <si>
    <t>Diferencial</t>
  </si>
  <si>
    <t>Acarreo horizontal (% mano obra)</t>
  </si>
  <si>
    <t>Transporte a obra</t>
  </si>
  <si>
    <t>Ton-km</t>
  </si>
  <si>
    <t>Tee reducida PEAD PN 10 DN 315 x 110 mm</t>
  </si>
  <si>
    <t>Reducción PEAD PN 10 DN 110 x 75 mm</t>
  </si>
  <si>
    <t>Tubería PEAD PN 12.5 DN 315 mm</t>
  </si>
  <si>
    <t>Acero Fy = 37.000 psi</t>
  </si>
  <si>
    <t>Regla vibradora</t>
  </si>
  <si>
    <t>Formaleta pavimento concreto</t>
  </si>
  <si>
    <t>ÍTEM :62</t>
  </si>
  <si>
    <t>Carrotanque asfalto</t>
  </si>
  <si>
    <t>Concreto asfáltico MDC 2</t>
  </si>
  <si>
    <t>Transporte material asfáltico</t>
  </si>
  <si>
    <t>Cuadrilla F 6 Of + 4 Ay (jornal + prestaciones)</t>
  </si>
  <si>
    <t>Cilindro compactador vibratorio Dynapac y tractor Mod. PS-130</t>
  </si>
  <si>
    <t>Compactador neumático con tractor Mod. PS-130</t>
  </si>
  <si>
    <t>Finisher (pavimentadora) con operario</t>
  </si>
  <si>
    <t>Localización y replanteo de línea con topografía, incluye Plano record.</t>
  </si>
  <si>
    <t>ML</t>
  </si>
  <si>
    <t>Equipo de topografía</t>
  </si>
  <si>
    <t>Dibujante plano record</t>
  </si>
  <si>
    <t>Puntilla 2" y 2 1/2"</t>
  </si>
  <si>
    <t>Guadua sobrebasa L=3.2 m</t>
  </si>
  <si>
    <t>Varillón común 3,00 x 0,04 x 0,02 mts</t>
  </si>
  <si>
    <t xml:space="preserve">Comisión de topografía </t>
  </si>
  <si>
    <t>Herramienta menor (5% mo)</t>
  </si>
  <si>
    <t>hora</t>
  </si>
  <si>
    <t>lb</t>
  </si>
  <si>
    <t>%mo</t>
  </si>
  <si>
    <t>Arrendamiento de bodega o vivienda mínimo 50 m2</t>
  </si>
  <si>
    <t>M2</t>
  </si>
  <si>
    <t>ROCERÍA Y LIMPIEZA</t>
  </si>
  <si>
    <t>Guadaña + gasolina + aceite</t>
  </si>
  <si>
    <t>Oficial 2</t>
  </si>
  <si>
    <t>Ayudante</t>
  </si>
  <si>
    <t>Acarreo horizontal en obra (4% mo)</t>
  </si>
  <si>
    <t>Cerramiento con cinta de señalización, incluye señalizador tubular, tres cintas</t>
  </si>
  <si>
    <t>Cinta de señalización cal 6</t>
  </si>
  <si>
    <t>Arena</t>
  </si>
  <si>
    <t>Señalizador tubular de 1 m (2 líneas de cinta)</t>
  </si>
  <si>
    <t xml:space="preserve">Ayudante </t>
  </si>
  <si>
    <t>M3</t>
  </si>
  <si>
    <t>Valla informátiva de obra. (Impresión digital en lona banner )</t>
  </si>
  <si>
    <t>Valla en lona</t>
  </si>
  <si>
    <t>Oficial 1</t>
  </si>
  <si>
    <t>Barricada de seguridad desmontable L:  3 m</t>
  </si>
  <si>
    <t>UN</t>
  </si>
  <si>
    <t>Barricada metálica de seguridad 2,5 x 1,5 mt. Reflectivo de alta intensidad.</t>
  </si>
  <si>
    <t>Señal informativa o reglamentaria Ø=0,60 mts con mástil</t>
  </si>
  <si>
    <t>Señal reglamentaria reflectiva D = 0,60 m</t>
  </si>
  <si>
    <t>Puentes peatonales ( 2 x 1,50 m con baranda )</t>
  </si>
  <si>
    <t>Tabla común cepillada 3,00 x 0,20 x 0,02 mts</t>
  </si>
  <si>
    <t>Cuartón común cepillado 3,00 x 0,08 x 0,04 mts</t>
  </si>
  <si>
    <t>Listón común 3,00 x 0,04 x 0,04 mts</t>
  </si>
  <si>
    <t>Puntilla 3" y 3 1/2"</t>
  </si>
  <si>
    <t>Cortadora con operario</t>
  </si>
  <si>
    <t>Agua limpia</t>
  </si>
  <si>
    <t>lt</t>
  </si>
  <si>
    <t>Compresor 2 martillos con 2 operarios</t>
  </si>
  <si>
    <t>hr</t>
  </si>
  <si>
    <t>Ayudante práctico</t>
  </si>
  <si>
    <t>Lleno compactado con material de préstamo</t>
  </si>
  <si>
    <t>Tierra transportada cargada con equipo pesado</t>
  </si>
  <si>
    <t>Apisonador tipo canguro</t>
  </si>
  <si>
    <t>Vibrocompactador gasolina tipo rana</t>
  </si>
  <si>
    <t>Transporte a escombrera</t>
  </si>
  <si>
    <t>m3-km</t>
  </si>
  <si>
    <t xml:space="preserve">Afirmado </t>
  </si>
  <si>
    <t>Sub base granular</t>
  </si>
  <si>
    <t>Cilindro compactador 2,5 toneladas</t>
  </si>
  <si>
    <t xml:space="preserve">Material para subbase </t>
  </si>
  <si>
    <t>Carrotanque agua</t>
  </si>
  <si>
    <t>Plástico transparente calibre N° 6</t>
  </si>
  <si>
    <t>Suministro e intalación Válvula Ø=3" HD de compuerta elastica, con vastago no ascendente bridada (incluye tornilleria, arandelas y empaques) para descarga</t>
  </si>
  <si>
    <t>Válvula de compuerta Ø=3" E.B</t>
  </si>
  <si>
    <t>Tornillería, tuerca y arandelas Grado 5  L=3 1/2" x Ø=1/2" para Ø de 2", 3" y 4"</t>
  </si>
  <si>
    <t>Empaque de neolay 3 mm para brida de Ø=3"</t>
  </si>
  <si>
    <t>Equipo de termofusión (rebanadora y plancha)</t>
  </si>
  <si>
    <t>Planta eléctrica  6 KVA</t>
  </si>
  <si>
    <t>Flanche metálico para polietileno de alta dendidad (PEAD)PN 20 DN 90 mm</t>
  </si>
  <si>
    <t>Porta flanche en polietileno de alta dendidad (PEAD) PN 20 DN 90 mm</t>
  </si>
  <si>
    <t>SUMINISTRO E INSTALACIÓN DE BRIDA CIEGA 12" HD (Incluye tornilería, arandelas y empaques)</t>
  </si>
  <si>
    <t>Tee en polietileno de alta dendidad (PEAD) PN 10 DN 315 mm</t>
  </si>
  <si>
    <t>Reducción en polietileno de alta dendidad (PEAD) PN 10 DN 315 x 75 mm</t>
  </si>
  <si>
    <t>Reducción en polietileno de alta dendidad (PEAD) PN 10 DN 200 x 160 mm</t>
  </si>
  <si>
    <t>Reducción en polietileno de alta dendidad (PEAD) PN 10 DN 160 x 90 mm</t>
  </si>
  <si>
    <t>Reducción en polietileno de alta dendidad (PEAD) PN 10 DN 160 x 90mm</t>
  </si>
  <si>
    <t>Codo 315 mmx 90°  PE-100 RDE11 PN16 TOPE</t>
  </si>
  <si>
    <t>Codo en polietileno de alta dendidad (PEAD) 90° PN 10 DN 315 mm</t>
  </si>
  <si>
    <t>Acero de refuerzo Fy=420 Mpa</t>
  </si>
  <si>
    <t>kg</t>
  </si>
  <si>
    <t>Alambre negro calibre 18</t>
  </si>
  <si>
    <t>Producción de concreto 21 Mpa (Item básico)</t>
  </si>
  <si>
    <t>Formaleta para vigas apoyadas en muros (desde 0,01 a 0,04 m3/ml)</t>
  </si>
  <si>
    <t>Tubería para acueducto en HD C40 Ø=12"</t>
  </si>
  <si>
    <t>Transporte y descargue (20 a 200 Km)</t>
  </si>
  <si>
    <t>ton</t>
  </si>
  <si>
    <t>Lubricante PVC x 500 g</t>
  </si>
  <si>
    <t>BRIDA CIEGA 12" HD</t>
  </si>
  <si>
    <t>Tornillería, tuerca y arandelas Grado 5  L= 5" x Ø=7/8" para Ø de 10", 12", 14" y 16"</t>
  </si>
  <si>
    <t>Empaque de neolay 3 mm para brida de Ø=10 y 12"</t>
  </si>
  <si>
    <t>Uniones  de electrofusión en 315 mm 8 (incluida union, mano de obra y equipo</t>
  </si>
  <si>
    <t>Union de electrofusión en 315 mm</t>
  </si>
  <si>
    <t>Caja valvula en concreto reforzado de 21Mpa de 0.90*0.90 con Keyhole de seguridad, tipo serviciudad</t>
  </si>
  <si>
    <t>Producción de concreto 28 Mpa (Item básico)</t>
  </si>
  <si>
    <t>Acero de refuerzo Fy=420 Mpa (Item 4.1)</t>
  </si>
  <si>
    <t>Adaptador de limpieza PVC sanitaria Ø=6"</t>
  </si>
  <si>
    <t>Tapa válvula tipo comúntipo chorote pesada</t>
  </si>
  <si>
    <t>Caja valvula en concreto reforzado de 21Mpa de 0.70*0.70 con Keyhole de seguridad, tipo serviciudad</t>
  </si>
  <si>
    <t>CONSTRUCCION DE LA RED EXPRESA DE CONDUCCION ENTRE LOS JUNCOS Y TANQUE ORIENTE, EN EL MUNICIPIO DE DOSQUEBRADAS.</t>
  </si>
  <si>
    <t>CÉSAR AUGUSTO CASTAÑO ARIAS</t>
  </si>
  <si>
    <t>Profesional Gestión Técnica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</si>
</sst>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 _€_-;\-* #,##0.00\ _€_-;_-* &quot;-&quot;??\ _€_-;_-@_-"/>
    <numFmt numFmtId="165" formatCode="0.0"/>
    <numFmt numFmtId="166" formatCode="_(&quot;$&quot;\ * #,##0.00_);_(&quot;$&quot;\ * \(#,##0.00\);_(&quot;$&quot;\ * &quot;-&quot;??_);_(@_)"/>
    <numFmt numFmtId="167" formatCode="_ &quot;$&quot;\ * #,##0_ ;_ &quot;$&quot;\ * \-#,##0_ ;_ &quot;$&quot;\ * &quot;-&quot;??_ ;_ @_ "/>
    <numFmt numFmtId="168" formatCode="_(&quot;$&quot;\ * #,##0_);_(&quot;$&quot;\ * \(#,##0\);_(&quot;$&quot;\ * &quot;-&quot;??_);_(@_)"/>
    <numFmt numFmtId="169" formatCode="_ &quot;$&quot;\ * #,##0.00_ ;_ &quot;$&quot;\ * \-#,##0.00_ ;_ &quot;$&quot;\ * &quot;-&quot;??_ ;_ @_ "/>
    <numFmt numFmtId="170" formatCode="_-&quot;$&quot;* #,##0.00_-;\-&quot;$&quot;* #,##0.00_-;_-&quot;$&quot;* &quot;-&quot;??_-;_-@_-"/>
    <numFmt numFmtId="171" formatCode="_-* #,##0.0_-;\-* #,##0.0_-;_-* &quot;-&quot;??_-;_-@_-"/>
    <numFmt numFmtId="172" formatCode="_-* #,##0_-;\-* #,##0_-;_-* &quot;-&quot;??_-;_-@_-"/>
    <numFmt numFmtId="173" formatCode="_(* #,##0.00_);_(* \(#,##0.00\);_(* &quot;-&quot;??_);_(@_)"/>
    <numFmt numFmtId="174" formatCode="_ * #,##0.00_ ;_ * \-#,##0.00_ ;_ * &quot;-&quot;??_ ;_ @_ "/>
    <numFmt numFmtId="175" formatCode="_ * #,##0.0_ ;_ * \-#,##0.0_ ;_ * &quot;-&quot;??_ ;_ @_ "/>
    <numFmt numFmtId="176" formatCode="0.0%"/>
    <numFmt numFmtId="177" formatCode="0.000"/>
    <numFmt numFmtId="178" formatCode="_-[$$-240A]\ * #,##0.0_ ;_-[$$-240A]\ * \-#,##0.0\ ;_-[$$-240A]\ * &quot;-&quot;??_ ;_-@_ "/>
    <numFmt numFmtId="179" formatCode="_-[$$-240A]\ * #,##0.00_ ;_-[$$-240A]\ * \-#,##0.00\ ;_-[$$-240A]\ * &quot;-&quot;??_ ;_-@_ "/>
    <numFmt numFmtId="180" formatCode="_-[$$-240A]\ * #,##0.000_ ;_-[$$-240A]\ * \-#,##0.000\ ;_-[$$-240A]\ * &quot;-&quot;??_ ;_-@_ "/>
    <numFmt numFmtId="181" formatCode="_-[$$-240A]\ * #,##0_ ;_-[$$-240A]\ * \-#,##0\ ;_-[$$-240A]\ * &quot;-&quot;??_ ;_-@_ "/>
  </numFmts>
  <fonts count="38">
    <font>
      <sz val="11"/>
      <color theme="1"/>
      <name val="Calibri"/>
      <family val="2"/>
      <scheme val="minor"/>
    </font>
    <font>
      <sz val="11"/>
      <color rgb="FFFF0000"/>
      <name val="Calibri"/>
      <family val="2"/>
      <scheme val="minor"/>
    </font>
    <font>
      <sz val="10"/>
      <name val="Arial"/>
      <family val="2"/>
    </font>
    <font>
      <b/>
      <sz val="24"/>
      <name val="Arial Narrow"/>
      <family val="2"/>
    </font>
    <font>
      <b/>
      <sz val="10"/>
      <name val="Arial"/>
      <family val="2"/>
    </font>
    <font>
      <sz val="12"/>
      <name val="Arial Narrow"/>
      <family val="2"/>
    </font>
    <font>
      <b/>
      <sz val="11"/>
      <name val="Arial"/>
      <family val="2"/>
    </font>
    <font>
      <b/>
      <sz val="11"/>
      <name val="Calibri"/>
      <family val="2"/>
      <scheme val="minor"/>
    </font>
    <font>
      <sz val="11"/>
      <name val="Calibri"/>
      <family val="2"/>
      <scheme val="minor"/>
    </font>
    <font>
      <sz val="10"/>
      <color rgb="FFFF0000"/>
      <name val="Arial"/>
      <family val="2"/>
    </font>
    <font>
      <b/>
      <sz val="12"/>
      <name val="Calibri"/>
      <family val="2"/>
      <scheme val="minor"/>
    </font>
    <font>
      <sz val="12"/>
      <name val="Calibri"/>
      <family val="2"/>
      <scheme val="minor"/>
    </font>
    <font>
      <sz val="10"/>
      <name val="Calibri"/>
      <family val="2"/>
      <scheme val="minor"/>
    </font>
    <font>
      <b/>
      <sz val="10"/>
      <name val="Calibri"/>
      <family val="2"/>
      <scheme val="minor"/>
    </font>
    <font>
      <sz val="11"/>
      <name val="Arial"/>
      <family val="2"/>
    </font>
    <font>
      <b/>
      <sz val="12"/>
      <name val="Arial Narrow"/>
      <family val="2"/>
    </font>
    <font>
      <b/>
      <sz val="9"/>
      <color indexed="81"/>
      <name val="Tahoma"/>
      <family val="2"/>
    </font>
    <font>
      <sz val="9"/>
      <color indexed="81"/>
      <name val="Tahoma"/>
      <family val="2"/>
    </font>
    <font>
      <sz val="11"/>
      <color theme="1"/>
      <name val="Calibri"/>
      <family val="2"/>
      <scheme val="minor"/>
    </font>
    <font>
      <b/>
      <sz val="14"/>
      <name val="Calibri"/>
      <family val="2"/>
      <scheme val="minor"/>
    </font>
    <font>
      <b/>
      <sz val="16"/>
      <name val="Calibri"/>
      <family val="2"/>
    </font>
    <font>
      <b/>
      <sz val="14"/>
      <name val="Calibri"/>
      <family val="2"/>
    </font>
    <font>
      <b/>
      <sz val="12"/>
      <name val="Calibri"/>
      <family val="2"/>
    </font>
    <font>
      <sz val="12"/>
      <name val="Calibri"/>
      <family val="2"/>
    </font>
    <font>
      <sz val="9"/>
      <name val="Geneva"/>
    </font>
    <font>
      <b/>
      <sz val="10"/>
      <color rgb="FFFF0000"/>
      <name val="Arial"/>
      <family val="2"/>
    </font>
    <font>
      <sz val="11"/>
      <color indexed="8"/>
      <name val="Calibri"/>
      <family val="2"/>
      <scheme val="minor"/>
    </font>
    <font>
      <sz val="8"/>
      <name val="Arial"/>
      <family val="2"/>
    </font>
    <font>
      <b/>
      <sz val="12"/>
      <color theme="0"/>
      <name val="Arial Narrow"/>
      <family val="2"/>
    </font>
    <font>
      <sz val="11"/>
      <color theme="0"/>
      <name val="Calibri"/>
      <family val="2"/>
      <scheme val="minor"/>
    </font>
    <font>
      <sz val="12"/>
      <color theme="0"/>
      <name val="Arial Narrow"/>
      <family val="2"/>
    </font>
    <font>
      <b/>
      <sz val="10"/>
      <color theme="0"/>
      <name val="Arial"/>
      <family val="2"/>
    </font>
    <font>
      <sz val="10"/>
      <color theme="0"/>
      <name val="Calibri"/>
      <family val="2"/>
      <scheme val="minor"/>
    </font>
    <font>
      <b/>
      <sz val="10"/>
      <color theme="0"/>
      <name val="Calibri"/>
      <family val="2"/>
      <scheme val="minor"/>
    </font>
    <font>
      <sz val="12"/>
      <color theme="0"/>
      <name val="Calibri"/>
      <family val="2"/>
      <scheme val="minor"/>
    </font>
    <font>
      <b/>
      <sz val="12"/>
      <color theme="0"/>
      <name val="Calibri"/>
      <family val="2"/>
      <scheme val="minor"/>
    </font>
    <font>
      <b/>
      <sz val="14"/>
      <color theme="0"/>
      <name val="Calibri"/>
      <family val="2"/>
      <scheme val="minor"/>
    </font>
    <font>
      <sz val="8"/>
      <color theme="0"/>
      <name val="Arial"/>
      <family val="2"/>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s>
  <borders count="8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ck">
        <color indexed="64"/>
      </left>
      <right style="dashed">
        <color indexed="64"/>
      </right>
      <top style="thick">
        <color indexed="64"/>
      </top>
      <bottom style="dashed">
        <color indexed="64"/>
      </bottom>
      <diagonal/>
    </border>
    <border>
      <left style="dashed">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thick">
        <color indexed="64"/>
      </right>
      <top style="dashed">
        <color indexed="64"/>
      </top>
      <bottom style="thick">
        <color indexed="64"/>
      </bottom>
      <diagonal/>
    </border>
    <border>
      <left style="thick">
        <color indexed="64"/>
      </left>
      <right/>
      <top/>
      <bottom/>
      <diagonal/>
    </border>
    <border>
      <left style="thick">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diagonal/>
    </border>
    <border>
      <left/>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top style="double">
        <color indexed="64"/>
      </top>
      <bottom/>
      <diagonal/>
    </border>
    <border>
      <left style="double">
        <color indexed="64"/>
      </left>
      <right style="thin">
        <color indexed="64"/>
      </right>
      <top/>
      <bottom/>
      <diagonal/>
    </border>
    <border>
      <left style="thin">
        <color indexed="64"/>
      </left>
      <right style="thin">
        <color indexed="64"/>
      </right>
      <top/>
      <bottom/>
      <diagonal/>
    </border>
  </borders>
  <cellStyleXfs count="30">
    <xf numFmtId="0" fontId="0" fillId="0" borderId="0"/>
    <xf numFmtId="0" fontId="2" fillId="0" borderId="0"/>
    <xf numFmtId="164"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170" fontId="2" fillId="0" borderId="0" applyFont="0" applyFill="0" applyBorder="0" applyAlignment="0" applyProtection="0"/>
    <xf numFmtId="43" fontId="24" fillId="0" borderId="0" applyFont="0" applyFill="0" applyBorder="0" applyAlignment="0" applyProtection="0"/>
    <xf numFmtId="9" fontId="2" fillId="0" borderId="0" applyFont="0" applyFill="0" applyBorder="0" applyAlignment="0" applyProtection="0"/>
    <xf numFmtId="166" fontId="18" fillId="0" borderId="0" applyFont="0" applyFill="0" applyBorder="0" applyAlignment="0" applyProtection="0"/>
    <xf numFmtId="9" fontId="18" fillId="0" borderId="0" applyFont="0" applyFill="0" applyBorder="0" applyAlignment="0" applyProtection="0"/>
    <xf numFmtId="0" fontId="18" fillId="0" borderId="0"/>
    <xf numFmtId="0" fontId="2" fillId="0" borderId="0"/>
    <xf numFmtId="164" fontId="18" fillId="0" borderId="0" applyFont="0" applyFill="0" applyBorder="0" applyAlignment="0" applyProtection="0"/>
    <xf numFmtId="9" fontId="2" fillId="0" borderId="0" applyFont="0" applyFill="0" applyBorder="0" applyAlignment="0" applyProtection="0"/>
    <xf numFmtId="0" fontId="18" fillId="0" borderId="0"/>
    <xf numFmtId="0" fontId="18" fillId="0" borderId="0"/>
    <xf numFmtId="0" fontId="2" fillId="0" borderId="0"/>
    <xf numFmtId="0" fontId="18" fillId="0" borderId="0"/>
    <xf numFmtId="173" fontId="18" fillId="0" borderId="0" applyFont="0" applyFill="0" applyBorder="0" applyAlignment="0" applyProtection="0"/>
    <xf numFmtId="0" fontId="2" fillId="0" borderId="0"/>
    <xf numFmtId="166" fontId="18" fillId="0" borderId="0" applyFont="0" applyFill="0" applyBorder="0" applyAlignment="0" applyProtection="0"/>
    <xf numFmtId="0" fontId="2" fillId="0" borderId="0"/>
    <xf numFmtId="0" fontId="2" fillId="0" borderId="0"/>
    <xf numFmtId="0" fontId="18" fillId="0" borderId="0"/>
    <xf numFmtId="165" fontId="2" fillId="0" borderId="0" applyFont="0" applyFill="0" applyBorder="0" applyAlignment="0" applyProtection="0"/>
    <xf numFmtId="0" fontId="2" fillId="0" borderId="0"/>
  </cellStyleXfs>
  <cellXfs count="519">
    <xf numFmtId="0" fontId="0" fillId="0" borderId="0" xfId="0"/>
    <xf numFmtId="0" fontId="3" fillId="0" borderId="1" xfId="1" applyFont="1" applyBorder="1" applyAlignment="1">
      <alignment vertical="top" wrapText="1"/>
    </xf>
    <xf numFmtId="0" fontId="3" fillId="0" borderId="2" xfId="1" applyFont="1" applyBorder="1" applyAlignment="1">
      <alignment vertical="top" wrapText="1"/>
    </xf>
    <xf numFmtId="0" fontId="5" fillId="0" borderId="0" xfId="1" applyFont="1" applyAlignment="1">
      <alignment horizontal="center" vertical="center" wrapText="1"/>
    </xf>
    <xf numFmtId="0" fontId="3" fillId="0" borderId="4" xfId="1" applyFont="1" applyBorder="1" applyAlignment="1">
      <alignment vertical="top" wrapText="1"/>
    </xf>
    <xf numFmtId="164" fontId="6" fillId="2" borderId="5" xfId="2" applyFont="1" applyFill="1" applyBorder="1" applyAlignment="1">
      <alignment horizontal="center" vertical="center"/>
    </xf>
    <xf numFmtId="0" fontId="3" fillId="0" borderId="9" xfId="1" applyFont="1" applyBorder="1" applyAlignment="1">
      <alignment vertical="top" wrapText="1"/>
    </xf>
    <xf numFmtId="0" fontId="3" fillId="0" borderId="10" xfId="1" applyFont="1" applyBorder="1" applyAlignment="1">
      <alignment vertical="top" wrapText="1"/>
    </xf>
    <xf numFmtId="164" fontId="4" fillId="2" borderId="11" xfId="2" applyFont="1" applyFill="1" applyBorder="1"/>
    <xf numFmtId="164" fontId="4" fillId="2" borderId="12" xfId="2" applyFont="1" applyFill="1" applyBorder="1"/>
    <xf numFmtId="164" fontId="4" fillId="2" borderId="13" xfId="2" applyFont="1" applyFill="1" applyBorder="1"/>
    <xf numFmtId="164" fontId="4" fillId="2" borderId="14" xfId="2" applyFont="1" applyFill="1" applyBorder="1"/>
    <xf numFmtId="0" fontId="7" fillId="0" borderId="15" xfId="1" applyFont="1" applyBorder="1" applyAlignment="1">
      <alignment horizontal="center" vertical="center"/>
    </xf>
    <xf numFmtId="0" fontId="7" fillId="0" borderId="16" xfId="1" applyFont="1" applyBorder="1" applyAlignment="1">
      <alignment horizontal="center" vertical="center" wrapText="1"/>
    </xf>
    <xf numFmtId="165" fontId="7" fillId="0" borderId="16" xfId="1" applyNumberFormat="1" applyFont="1" applyBorder="1" applyAlignment="1">
      <alignment horizontal="center" vertical="center" wrapText="1"/>
    </xf>
    <xf numFmtId="0" fontId="7" fillId="0" borderId="17" xfId="1" applyFont="1" applyBorder="1" applyAlignment="1">
      <alignment horizontal="center" vertical="center" wrapText="1"/>
    </xf>
    <xf numFmtId="2" fontId="7" fillId="0" borderId="18" xfId="1" applyNumberFormat="1" applyFont="1" applyBorder="1" applyAlignment="1">
      <alignment horizontal="center" vertical="center" wrapText="1"/>
    </xf>
    <xf numFmtId="0" fontId="7" fillId="0" borderId="7" xfId="1" applyFont="1" applyBorder="1" applyAlignment="1">
      <alignment horizontal="left" vertical="center" wrapText="1"/>
    </xf>
    <xf numFmtId="0" fontId="8" fillId="0" borderId="7" xfId="1" applyFont="1" applyBorder="1" applyAlignment="1">
      <alignment horizontal="center" vertical="center" wrapText="1"/>
    </xf>
    <xf numFmtId="165" fontId="8" fillId="0" borderId="7" xfId="1" applyNumberFormat="1" applyFont="1" applyBorder="1" applyAlignment="1">
      <alignment horizontal="center" vertical="center" wrapText="1"/>
    </xf>
    <xf numFmtId="167" fontId="8" fillId="0" borderId="7" xfId="3" applyNumberFormat="1" applyFont="1" applyBorder="1" applyAlignment="1">
      <alignment horizontal="center" vertical="center"/>
    </xf>
    <xf numFmtId="0" fontId="8" fillId="0" borderId="8" xfId="1" applyFont="1" applyBorder="1" applyAlignment="1">
      <alignment horizontal="center" vertical="center" wrapText="1"/>
    </xf>
    <xf numFmtId="2" fontId="8" fillId="0" borderId="18" xfId="1" applyNumberFormat="1" applyFont="1" applyBorder="1" applyAlignment="1">
      <alignment horizontal="center" vertical="center" wrapText="1"/>
    </xf>
    <xf numFmtId="0" fontId="8" fillId="0" borderId="7" xfId="1" applyFont="1" applyBorder="1" applyAlignment="1">
      <alignment horizontal="justify" vertical="center"/>
    </xf>
    <xf numFmtId="0" fontId="8" fillId="0" borderId="7" xfId="1" applyFont="1" applyBorder="1" applyAlignment="1">
      <alignment horizontal="center" vertical="center"/>
    </xf>
    <xf numFmtId="168" fontId="8" fillId="0" borderId="8" xfId="3" applyNumberFormat="1" applyFont="1" applyBorder="1" applyAlignment="1">
      <alignment horizontal="center" vertical="center" wrapText="1"/>
    </xf>
    <xf numFmtId="4" fontId="8" fillId="0" borderId="7" xfId="3" applyNumberFormat="1" applyFont="1" applyBorder="1" applyAlignment="1">
      <alignment horizontal="justify" vertical="top"/>
    </xf>
    <xf numFmtId="4" fontId="8" fillId="0" borderId="7" xfId="3" applyNumberFormat="1" applyFont="1" applyBorder="1" applyAlignment="1">
      <alignment horizontal="center" vertical="center"/>
    </xf>
    <xf numFmtId="2" fontId="8" fillId="0" borderId="18" xfId="1" applyNumberFormat="1" applyFont="1" applyBorder="1" applyAlignment="1">
      <alignment horizontal="center"/>
    </xf>
    <xf numFmtId="4" fontId="8" fillId="0" borderId="7" xfId="4" applyNumberFormat="1" applyFont="1" applyBorder="1" applyAlignment="1">
      <alignment horizontal="justify" vertical="top"/>
    </xf>
    <xf numFmtId="4" fontId="8" fillId="0" borderId="7" xfId="4" applyNumberFormat="1" applyFont="1" applyBorder="1" applyAlignment="1">
      <alignment horizontal="center" vertical="center"/>
    </xf>
    <xf numFmtId="0" fontId="8" fillId="0" borderId="7" xfId="1" applyFont="1" applyBorder="1" applyAlignment="1">
      <alignment horizontal="justify" vertical="center" wrapText="1"/>
    </xf>
    <xf numFmtId="0" fontId="7" fillId="0" borderId="7" xfId="1" applyFont="1" applyBorder="1" applyAlignment="1">
      <alignment horizontal="justify" vertical="center" wrapText="1"/>
    </xf>
    <xf numFmtId="3" fontId="8" fillId="0" borderId="7" xfId="1" applyNumberFormat="1" applyFont="1" applyBorder="1" applyAlignment="1">
      <alignment horizontal="center" vertical="center" wrapText="1"/>
    </xf>
    <xf numFmtId="0" fontId="8" fillId="0" borderId="19" xfId="1" applyFont="1" applyBorder="1" applyAlignment="1">
      <alignment horizontal="justify" vertical="center" wrapText="1"/>
    </xf>
    <xf numFmtId="0" fontId="8" fillId="0" borderId="19" xfId="1" applyFont="1" applyBorder="1" applyAlignment="1">
      <alignment horizontal="center" vertical="center" wrapText="1"/>
    </xf>
    <xf numFmtId="168" fontId="8" fillId="0" borderId="20" xfId="3" applyNumberFormat="1" applyFont="1" applyBorder="1" applyAlignment="1">
      <alignment horizontal="center" vertical="center" wrapText="1"/>
    </xf>
    <xf numFmtId="167" fontId="8" fillId="0" borderId="19" xfId="3" applyNumberFormat="1" applyFont="1" applyBorder="1" applyAlignment="1">
      <alignment horizontal="center" vertical="center"/>
    </xf>
    <xf numFmtId="2" fontId="7" fillId="0" borderId="21" xfId="1" applyNumberFormat="1" applyFont="1" applyBorder="1" applyAlignment="1">
      <alignment horizontal="center" vertical="center" wrapText="1"/>
    </xf>
    <xf numFmtId="0" fontId="7" fillId="0" borderId="19" xfId="6" applyFont="1" applyBorder="1" applyAlignment="1">
      <alignment horizontal="justify" vertical="center" wrapText="1"/>
    </xf>
    <xf numFmtId="0" fontId="8" fillId="0" borderId="19" xfId="6" applyFont="1" applyBorder="1" applyAlignment="1">
      <alignment horizontal="center" vertical="center" wrapText="1"/>
    </xf>
    <xf numFmtId="168" fontId="8" fillId="0" borderId="19" xfId="3" applyNumberFormat="1" applyFont="1" applyBorder="1" applyAlignment="1">
      <alignment horizontal="center" vertical="center" wrapText="1"/>
    </xf>
    <xf numFmtId="0" fontId="2" fillId="0" borderId="0" xfId="1"/>
    <xf numFmtId="2" fontId="8" fillId="0" borderId="21" xfId="1" applyNumberFormat="1" applyFont="1" applyBorder="1" applyAlignment="1">
      <alignment horizontal="center" vertical="center" wrapText="1"/>
    </xf>
    <xf numFmtId="0" fontId="8" fillId="0" borderId="19" xfId="6" applyFont="1" applyBorder="1" applyAlignment="1">
      <alignment horizontal="justify" vertical="center" wrapText="1"/>
    </xf>
    <xf numFmtId="0" fontId="7" fillId="0" borderId="7" xfId="1" applyFont="1" applyBorder="1" applyAlignment="1">
      <alignment horizontal="center" vertical="center" wrapText="1"/>
    </xf>
    <xf numFmtId="168" fontId="7" fillId="0" borderId="7" xfId="3" applyNumberFormat="1" applyFont="1" applyBorder="1" applyAlignment="1">
      <alignment horizontal="center" vertical="center" wrapText="1"/>
    </xf>
    <xf numFmtId="0" fontId="4" fillId="0" borderId="0" xfId="1" applyFont="1"/>
    <xf numFmtId="0" fontId="8" fillId="0" borderId="7" xfId="6" applyFont="1" applyBorder="1" applyAlignment="1">
      <alignment horizontal="justify" vertical="center" wrapText="1"/>
    </xf>
    <xf numFmtId="0" fontId="8" fillId="0" borderId="7" xfId="6" applyFont="1" applyBorder="1" applyAlignment="1">
      <alignment horizontal="center" vertical="center" wrapText="1"/>
    </xf>
    <xf numFmtId="168" fontId="8" fillId="0" borderId="7" xfId="3" applyNumberFormat="1" applyFont="1" applyBorder="1" applyAlignment="1">
      <alignment horizontal="center" vertical="center" wrapText="1"/>
    </xf>
    <xf numFmtId="0" fontId="8" fillId="0" borderId="22" xfId="6" applyFont="1" applyBorder="1" applyAlignment="1">
      <alignment horizontal="justify" vertical="center" wrapText="1"/>
    </xf>
    <xf numFmtId="0" fontId="8" fillId="0" borderId="22" xfId="6" applyFont="1" applyBorder="1" applyAlignment="1">
      <alignment horizontal="center" vertical="center" wrapText="1"/>
    </xf>
    <xf numFmtId="168" fontId="8" fillId="0" borderId="22" xfId="3" applyNumberFormat="1" applyFont="1" applyBorder="1" applyAlignment="1">
      <alignment horizontal="center" vertical="center" wrapText="1"/>
    </xf>
    <xf numFmtId="168" fontId="8" fillId="0" borderId="23" xfId="3" applyNumberFormat="1" applyFont="1" applyBorder="1" applyAlignment="1">
      <alignment horizontal="center" vertical="center" wrapText="1"/>
    </xf>
    <xf numFmtId="0" fontId="1" fillId="0" borderId="0" xfId="1" applyFont="1" applyAlignment="1">
      <alignment horizontal="center" vertical="center" wrapText="1"/>
    </xf>
    <xf numFmtId="168" fontId="8" fillId="0" borderId="0" xfId="3" applyNumberFormat="1" applyFont="1" applyAlignment="1">
      <alignment horizontal="center" vertical="center" wrapText="1"/>
    </xf>
    <xf numFmtId="0" fontId="9" fillId="0" borderId="0" xfId="1" applyFont="1"/>
    <xf numFmtId="0" fontId="10" fillId="0" borderId="24" xfId="1" applyFont="1" applyBorder="1" applyAlignment="1">
      <alignment horizontal="left" vertical="center" wrapText="1"/>
    </xf>
    <xf numFmtId="0" fontId="11" fillId="0" borderId="3" xfId="1" applyFont="1" applyBorder="1" applyAlignment="1">
      <alignment horizontal="center" vertical="center" wrapText="1"/>
    </xf>
    <xf numFmtId="165" fontId="11" fillId="0" borderId="3" xfId="1" applyNumberFormat="1" applyFont="1" applyBorder="1" applyAlignment="1">
      <alignment horizontal="center" vertical="center" wrapText="1"/>
    </xf>
    <xf numFmtId="168" fontId="11" fillId="0" borderId="3" xfId="3" applyNumberFormat="1" applyFont="1" applyBorder="1" applyAlignment="1">
      <alignment horizontal="center" vertical="center" wrapText="1"/>
    </xf>
    <xf numFmtId="168" fontId="10" fillId="0" borderId="17" xfId="3" applyNumberFormat="1" applyFont="1" applyBorder="1" applyAlignment="1">
      <alignment horizontal="center" vertical="center" wrapText="1"/>
    </xf>
    <xf numFmtId="0" fontId="10" fillId="0" borderId="25" xfId="1" applyFont="1" applyBorder="1" applyAlignment="1">
      <alignment horizontal="left" vertical="center" wrapText="1"/>
    </xf>
    <xf numFmtId="9" fontId="10" fillId="0" borderId="26" xfId="1" applyNumberFormat="1" applyFont="1" applyBorder="1" applyAlignment="1">
      <alignment horizontal="center" vertical="center" wrapText="1"/>
    </xf>
    <xf numFmtId="165" fontId="11" fillId="0" borderId="26" xfId="1" applyNumberFormat="1" applyFont="1" applyBorder="1" applyAlignment="1">
      <alignment horizontal="center" vertical="center" wrapText="1"/>
    </xf>
    <xf numFmtId="168" fontId="11" fillId="0" borderId="26" xfId="3" applyNumberFormat="1" applyFont="1" applyBorder="1" applyAlignment="1">
      <alignment horizontal="center" vertical="center" wrapText="1"/>
    </xf>
    <xf numFmtId="168" fontId="10" fillId="0" borderId="8" xfId="3" applyNumberFormat="1" applyFont="1" applyBorder="1" applyAlignment="1">
      <alignment horizontal="center" vertical="center" wrapText="1"/>
    </xf>
    <xf numFmtId="0" fontId="10" fillId="0" borderId="12" xfId="1" applyFont="1" applyBorder="1" applyAlignment="1">
      <alignment horizontal="left" vertical="center" wrapText="1"/>
    </xf>
    <xf numFmtId="0" fontId="11" fillId="0" borderId="13" xfId="1" applyFont="1" applyBorder="1" applyAlignment="1">
      <alignment horizontal="center" vertical="center" wrapText="1"/>
    </xf>
    <xf numFmtId="165" fontId="11" fillId="0" borderId="13" xfId="1" applyNumberFormat="1" applyFont="1" applyBorder="1" applyAlignment="1">
      <alignment horizontal="center" vertical="center" wrapText="1"/>
    </xf>
    <xf numFmtId="168" fontId="11" fillId="0" borderId="13" xfId="3" applyNumberFormat="1" applyFont="1" applyBorder="1" applyAlignment="1">
      <alignment horizontal="center" vertical="center" wrapText="1"/>
    </xf>
    <xf numFmtId="168" fontId="10" fillId="0" borderId="23" xfId="3" applyNumberFormat="1" applyFont="1" applyBorder="1" applyAlignment="1">
      <alignment horizontal="center" vertical="center" wrapText="1"/>
    </xf>
    <xf numFmtId="0" fontId="7" fillId="0" borderId="0" xfId="1" applyFont="1" applyAlignment="1">
      <alignment horizontal="center" vertical="center"/>
    </xf>
    <xf numFmtId="0" fontId="8" fillId="0" borderId="0" xfId="1" applyFont="1" applyAlignment="1">
      <alignment horizontal="justify" vertical="center"/>
    </xf>
    <xf numFmtId="0" fontId="8" fillId="0" borderId="0" xfId="1" applyFont="1" applyAlignment="1">
      <alignment horizontal="center" vertical="center"/>
    </xf>
    <xf numFmtId="165" fontId="8" fillId="0" borderId="0" xfId="1" applyNumberFormat="1" applyFont="1" applyAlignment="1">
      <alignment horizontal="center" vertical="center" wrapText="1"/>
    </xf>
    <xf numFmtId="167" fontId="8" fillId="0" borderId="0" xfId="3" applyNumberFormat="1" applyFont="1" applyAlignment="1">
      <alignment horizontal="center" vertical="center"/>
    </xf>
    <xf numFmtId="0" fontId="5" fillId="0" borderId="0" xfId="1" applyFont="1" applyAlignment="1">
      <alignment vertical="center"/>
    </xf>
    <xf numFmtId="0" fontId="14" fillId="0" borderId="0" xfId="1" applyFont="1"/>
    <xf numFmtId="165" fontId="5" fillId="0" borderId="0" xfId="1" applyNumberFormat="1" applyFont="1" applyAlignment="1">
      <alignment horizontal="center" vertical="center" wrapText="1"/>
    </xf>
    <xf numFmtId="165" fontId="2" fillId="0" borderId="0" xfId="1" applyNumberFormat="1"/>
    <xf numFmtId="168" fontId="15" fillId="0" borderId="0" xfId="3" applyNumberFormat="1" applyFont="1" applyAlignment="1">
      <alignment horizontal="center" vertical="center" wrapText="1"/>
    </xf>
    <xf numFmtId="168" fontId="5" fillId="0" borderId="0" xfId="3" applyNumberFormat="1" applyFont="1" applyAlignment="1">
      <alignment horizontal="center" vertical="center" wrapText="1"/>
    </xf>
    <xf numFmtId="0" fontId="5" fillId="0" borderId="0" xfId="1" applyFont="1" applyAlignment="1">
      <alignment horizontal="left" vertical="center" wrapText="1"/>
    </xf>
    <xf numFmtId="1" fontId="5" fillId="0" borderId="0" xfId="1" applyNumberFormat="1" applyFont="1" applyAlignment="1">
      <alignment horizontal="center" vertical="center" wrapText="1"/>
    </xf>
    <xf numFmtId="164" fontId="6" fillId="2" borderId="5" xfId="2" applyFont="1" applyFill="1" applyBorder="1" applyAlignment="1">
      <alignment vertical="center"/>
    </xf>
    <xf numFmtId="0" fontId="4" fillId="0" borderId="0" xfId="8" applyFont="1"/>
    <xf numFmtId="0" fontId="19" fillId="0" borderId="0" xfId="7" applyFont="1" applyAlignment="1">
      <alignment horizontal="center" vertical="center"/>
    </xf>
    <xf numFmtId="0" fontId="8" fillId="0" borderId="31" xfId="7" applyFont="1" applyBorder="1"/>
    <xf numFmtId="171" fontId="8" fillId="0" borderId="32" xfId="9" applyNumberFormat="1" applyFont="1" applyBorder="1"/>
    <xf numFmtId="1" fontId="12" fillId="0" borderId="0" xfId="7" applyNumberFormat="1" applyFont="1"/>
    <xf numFmtId="0" fontId="12" fillId="0" borderId="0" xfId="7" applyFont="1"/>
    <xf numFmtId="0" fontId="8" fillId="0" borderId="33" xfId="7" applyFont="1" applyBorder="1"/>
    <xf numFmtId="172" fontId="25" fillId="3" borderId="8" xfId="10" applyNumberFormat="1" applyFont="1" applyFill="1" applyBorder="1" applyAlignment="1">
      <alignment horizontal="right" vertical="center"/>
    </xf>
    <xf numFmtId="173" fontId="12" fillId="0" borderId="0" xfId="7" applyNumberFormat="1" applyFont="1"/>
    <xf numFmtId="10" fontId="8" fillId="0" borderId="34" xfId="11" applyNumberFormat="1" applyFont="1" applyBorder="1"/>
    <xf numFmtId="0" fontId="8" fillId="0" borderId="35" xfId="7" applyFont="1" applyBorder="1"/>
    <xf numFmtId="171" fontId="8" fillId="0" borderId="36" xfId="9" applyNumberFormat="1" applyFont="1" applyBorder="1"/>
    <xf numFmtId="0" fontId="12" fillId="2" borderId="0" xfId="7" applyFont="1" applyFill="1"/>
    <xf numFmtId="0" fontId="10" fillId="0" borderId="37" xfId="7" applyFont="1" applyBorder="1"/>
    <xf numFmtId="0" fontId="12" fillId="0" borderId="38" xfId="7" applyFont="1" applyBorder="1"/>
    <xf numFmtId="0" fontId="12" fillId="0" borderId="39" xfId="7" applyFont="1" applyBorder="1"/>
    <xf numFmtId="0" fontId="13" fillId="0" borderId="40" xfId="7" applyFont="1" applyBorder="1" applyAlignment="1">
      <alignment horizontal="center" wrapText="1"/>
    </xf>
    <xf numFmtId="0" fontId="13" fillId="0" borderId="41" xfId="7" applyFont="1" applyBorder="1" applyAlignment="1">
      <alignment horizontal="center" wrapText="1"/>
    </xf>
    <xf numFmtId="0" fontId="13" fillId="0" borderId="42" xfId="7" applyFont="1" applyBorder="1" applyAlignment="1">
      <alignment horizontal="center" wrapText="1"/>
    </xf>
    <xf numFmtId="0" fontId="4" fillId="0" borderId="0" xfId="8" applyFont="1" applyAlignment="1">
      <alignment vertical="center"/>
    </xf>
    <xf numFmtId="0" fontId="12" fillId="0" borderId="40" xfId="7" applyFont="1" applyBorder="1"/>
    <xf numFmtId="174" fontId="8" fillId="0" borderId="41" xfId="9" applyNumberFormat="1" applyFont="1" applyBorder="1"/>
    <xf numFmtId="174" fontId="26" fillId="0" borderId="41" xfId="9" applyNumberFormat="1" applyFont="1" applyBorder="1"/>
    <xf numFmtId="174" fontId="26" fillId="0" borderId="42" xfId="9" applyNumberFormat="1" applyFont="1" applyBorder="1"/>
    <xf numFmtId="0" fontId="12" fillId="0" borderId="41" xfId="7" applyFont="1" applyBorder="1"/>
    <xf numFmtId="174" fontId="13" fillId="0" borderId="42" xfId="7" applyNumberFormat="1" applyFont="1" applyBorder="1"/>
    <xf numFmtId="0" fontId="13" fillId="0" borderId="43" xfId="7" applyFont="1" applyBorder="1"/>
    <xf numFmtId="0" fontId="11" fillId="0" borderId="44" xfId="7" applyFont="1" applyBorder="1"/>
    <xf numFmtId="174" fontId="10" fillId="0" borderId="45" xfId="7" applyNumberFormat="1" applyFont="1" applyBorder="1"/>
    <xf numFmtId="0" fontId="10" fillId="0" borderId="37" xfId="7" applyFont="1" applyBorder="1" applyAlignment="1">
      <alignment vertical="center"/>
    </xf>
    <xf numFmtId="0" fontId="12" fillId="0" borderId="38" xfId="7" applyFont="1" applyBorder="1" applyAlignment="1">
      <alignment vertical="center"/>
    </xf>
    <xf numFmtId="0" fontId="12" fillId="0" borderId="39" xfId="7" applyFont="1" applyBorder="1" applyAlignment="1">
      <alignment vertical="center"/>
    </xf>
    <xf numFmtId="0" fontId="13" fillId="0" borderId="40" xfId="7" applyFont="1" applyBorder="1" applyAlignment="1">
      <alignment horizontal="center" vertical="center" wrapText="1"/>
    </xf>
    <xf numFmtId="0" fontId="13" fillId="0" borderId="41" xfId="7" applyFont="1" applyBorder="1" applyAlignment="1">
      <alignment horizontal="center" vertical="center" wrapText="1"/>
    </xf>
    <xf numFmtId="0" fontId="13" fillId="0" borderId="42" xfId="7" applyFont="1" applyBorder="1" applyAlignment="1">
      <alignment horizontal="center" vertical="center" wrapText="1"/>
    </xf>
    <xf numFmtId="0" fontId="13" fillId="2" borderId="0" xfId="7" applyFont="1" applyFill="1"/>
    <xf numFmtId="174" fontId="13" fillId="2" borderId="0" xfId="7" applyNumberFormat="1" applyFont="1" applyFill="1"/>
    <xf numFmtId="175" fontId="26" fillId="0" borderId="41" xfId="9" applyNumberFormat="1" applyFont="1" applyBorder="1"/>
    <xf numFmtId="10" fontId="12" fillId="0" borderId="41" xfId="7" applyNumberFormat="1" applyFont="1" applyBorder="1"/>
    <xf numFmtId="174" fontId="12" fillId="0" borderId="42" xfId="9" applyNumberFormat="1" applyFont="1" applyBorder="1"/>
    <xf numFmtId="174" fontId="26" fillId="0" borderId="44" xfId="9" applyNumberFormat="1" applyFont="1" applyBorder="1"/>
    <xf numFmtId="0" fontId="12" fillId="0" borderId="44" xfId="7" applyFont="1" applyBorder="1"/>
    <xf numFmtId="174" fontId="13" fillId="0" borderId="45" xfId="7" applyNumberFormat="1" applyFont="1" applyBorder="1"/>
    <xf numFmtId="174" fontId="26" fillId="2" borderId="0" xfId="9" applyNumberFormat="1" applyFont="1" applyFill="1"/>
    <xf numFmtId="174" fontId="26" fillId="0" borderId="38" xfId="9" applyNumberFormat="1" applyFont="1" applyBorder="1"/>
    <xf numFmtId="10" fontId="26" fillId="0" borderId="41" xfId="11" applyNumberFormat="1" applyFont="1" applyBorder="1"/>
    <xf numFmtId="0" fontId="12" fillId="0" borderId="47" xfId="7" applyFont="1" applyBorder="1"/>
    <xf numFmtId="10" fontId="26" fillId="0" borderId="48" xfId="11" applyNumberFormat="1" applyFont="1" applyBorder="1"/>
    <xf numFmtId="0" fontId="12" fillId="0" borderId="48" xfId="7" applyFont="1" applyBorder="1"/>
    <xf numFmtId="0" fontId="13" fillId="0" borderId="44" xfId="7" applyFont="1" applyBorder="1"/>
    <xf numFmtId="174" fontId="13" fillId="0" borderId="44" xfId="9" applyNumberFormat="1" applyFont="1" applyBorder="1"/>
    <xf numFmtId="174" fontId="13" fillId="0" borderId="45" xfId="9" applyNumberFormat="1" applyFont="1" applyBorder="1"/>
    <xf numFmtId="0" fontId="13" fillId="0" borderId="37" xfId="7" applyFont="1" applyBorder="1"/>
    <xf numFmtId="0" fontId="11" fillId="0" borderId="38" xfId="7" applyFont="1" applyBorder="1"/>
    <xf numFmtId="0" fontId="10" fillId="0" borderId="40" xfId="7" applyFont="1" applyBorder="1"/>
    <xf numFmtId="0" fontId="11" fillId="0" borderId="41" xfId="7" applyFont="1" applyBorder="1"/>
    <xf numFmtId="0" fontId="13" fillId="0" borderId="40" xfId="7" applyFont="1" applyBorder="1"/>
    <xf numFmtId="10" fontId="13" fillId="0" borderId="42" xfId="11" applyNumberFormat="1" applyFont="1" applyBorder="1"/>
    <xf numFmtId="0" fontId="19" fillId="0" borderId="43" xfId="7" applyFont="1" applyBorder="1"/>
    <xf numFmtId="0" fontId="19" fillId="0" borderId="44" xfId="7" applyFont="1" applyBorder="1"/>
    <xf numFmtId="0" fontId="18" fillId="0" borderId="0" xfId="8" applyFont="1"/>
    <xf numFmtId="0" fontId="7" fillId="0" borderId="0" xfId="1" applyFont="1" applyAlignment="1">
      <alignment horizontal="left"/>
    </xf>
    <xf numFmtId="0" fontId="8" fillId="0" borderId="0" xfId="1" applyFont="1" applyAlignment="1">
      <alignment horizontal="left"/>
    </xf>
    <xf numFmtId="168" fontId="10" fillId="0" borderId="39" xfId="12" applyNumberFormat="1" applyFont="1" applyBorder="1"/>
    <xf numFmtId="168" fontId="10" fillId="0" borderId="42" xfId="12" applyNumberFormat="1" applyFont="1" applyBorder="1"/>
    <xf numFmtId="176" fontId="13" fillId="0" borderId="42" xfId="11" applyNumberFormat="1" applyFont="1" applyBorder="1"/>
    <xf numFmtId="0" fontId="5" fillId="0" borderId="0" xfId="1" applyFont="1" applyAlignment="1">
      <alignment vertical="center" wrapText="1"/>
    </xf>
    <xf numFmtId="0" fontId="15" fillId="0" borderId="19" xfId="1" applyFont="1" applyBorder="1" applyAlignment="1">
      <alignment horizontal="center" vertical="center" wrapText="1"/>
    </xf>
    <xf numFmtId="0" fontId="15" fillId="0" borderId="59" xfId="1" applyFont="1" applyBorder="1" applyAlignment="1">
      <alignment horizontal="center" vertical="center" wrapText="1"/>
    </xf>
    <xf numFmtId="0" fontId="15" fillId="0" borderId="60" xfId="1" applyFont="1" applyBorder="1" applyAlignment="1">
      <alignment horizontal="center" vertical="center" wrapText="1"/>
    </xf>
    <xf numFmtId="177" fontId="15" fillId="0" borderId="60" xfId="1" applyNumberFormat="1" applyFont="1" applyBorder="1" applyAlignment="1">
      <alignment horizontal="center" vertical="center" wrapText="1"/>
    </xf>
    <xf numFmtId="178" fontId="15" fillId="0" borderId="60" xfId="1" applyNumberFormat="1" applyFont="1" applyBorder="1" applyAlignment="1">
      <alignment horizontal="center" vertical="center" wrapText="1"/>
    </xf>
    <xf numFmtId="0" fontId="5" fillId="0" borderId="61" xfId="1" applyFont="1" applyBorder="1" applyAlignment="1">
      <alignment horizontal="center" vertical="center" wrapText="1"/>
    </xf>
    <xf numFmtId="0" fontId="5" fillId="0" borderId="62" xfId="1" applyFont="1" applyBorder="1" applyAlignment="1">
      <alignment vertical="center" wrapText="1"/>
    </xf>
    <xf numFmtId="0" fontId="5" fillId="0" borderId="62" xfId="1" applyFont="1" applyBorder="1" applyAlignment="1">
      <alignment horizontal="center" vertical="center" wrapText="1"/>
    </xf>
    <xf numFmtId="177" fontId="5" fillId="0" borderId="62" xfId="1" applyNumberFormat="1" applyFont="1" applyBorder="1" applyAlignment="1">
      <alignment horizontal="center" vertical="center" wrapText="1"/>
    </xf>
    <xf numFmtId="178" fontId="5" fillId="0" borderId="62" xfId="1" applyNumberFormat="1" applyFont="1" applyBorder="1" applyAlignment="1">
      <alignment vertical="center" wrapText="1"/>
    </xf>
    <xf numFmtId="4" fontId="5" fillId="0" borderId="50" xfId="1" applyNumberFormat="1" applyFont="1" applyBorder="1" applyAlignment="1">
      <alignment vertical="center" wrapText="1"/>
    </xf>
    <xf numFmtId="4" fontId="5" fillId="0" borderId="63" xfId="1" applyNumberFormat="1" applyFont="1" applyBorder="1" applyAlignment="1">
      <alignment vertical="center" wrapText="1"/>
    </xf>
    <xf numFmtId="0" fontId="5" fillId="0" borderId="54" xfId="1" applyFont="1" applyBorder="1" applyAlignment="1">
      <alignment horizontal="center" vertical="center" wrapText="1"/>
    </xf>
    <xf numFmtId="0" fontId="5" fillId="0" borderId="7" xfId="1" applyFont="1" applyBorder="1" applyAlignment="1">
      <alignment vertical="center" wrapText="1"/>
    </xf>
    <xf numFmtId="0" fontId="5" fillId="0" borderId="7" xfId="1" applyFont="1" applyBorder="1" applyAlignment="1">
      <alignment horizontal="center" vertical="center" wrapText="1"/>
    </xf>
    <xf numFmtId="177" fontId="5" fillId="0" borderId="7" xfId="1" applyNumberFormat="1" applyFont="1" applyBorder="1" applyAlignment="1">
      <alignment horizontal="center" vertical="center" wrapText="1"/>
    </xf>
    <xf numFmtId="178" fontId="5" fillId="0" borderId="7" xfId="1" applyNumberFormat="1" applyFont="1" applyBorder="1" applyAlignment="1">
      <alignment vertical="center" wrapText="1"/>
    </xf>
    <xf numFmtId="4" fontId="5" fillId="0" borderId="7" xfId="1" applyNumberFormat="1" applyFont="1" applyBorder="1" applyAlignment="1">
      <alignment vertical="center" wrapText="1"/>
    </xf>
    <xf numFmtId="4" fontId="5" fillId="0" borderId="64" xfId="1" applyNumberFormat="1" applyFont="1" applyBorder="1" applyAlignment="1">
      <alignment vertical="center" wrapText="1"/>
    </xf>
    <xf numFmtId="0" fontId="15" fillId="0" borderId="65" xfId="14" applyFont="1" applyBorder="1" applyAlignment="1">
      <alignment horizontal="center" vertical="center" wrapText="1"/>
    </xf>
    <xf numFmtId="0" fontId="15" fillId="0" borderId="66" xfId="14" applyFont="1" applyBorder="1" applyAlignment="1">
      <alignment horizontal="center" vertical="center" wrapText="1"/>
    </xf>
    <xf numFmtId="3" fontId="15" fillId="0" borderId="66" xfId="14" applyNumberFormat="1" applyFont="1" applyBorder="1" applyAlignment="1">
      <alignment horizontal="right" vertical="center" wrapText="1"/>
    </xf>
    <xf numFmtId="177" fontId="15" fillId="0" borderId="66" xfId="14" applyNumberFormat="1" applyFont="1" applyBorder="1" applyAlignment="1">
      <alignment horizontal="center" vertical="center" wrapText="1"/>
    </xf>
    <xf numFmtId="178" fontId="15" fillId="0" borderId="66" xfId="14" applyNumberFormat="1" applyFont="1" applyBorder="1" applyAlignment="1">
      <alignment horizontal="center" vertical="center" wrapText="1"/>
    </xf>
    <xf numFmtId="4" fontId="15" fillId="0" borderId="66" xfId="14" applyNumberFormat="1" applyFont="1" applyBorder="1" applyAlignment="1">
      <alignment horizontal="center" vertical="center" wrapText="1"/>
    </xf>
    <xf numFmtId="4" fontId="15" fillId="0" borderId="67" xfId="14" applyNumberFormat="1" applyFont="1" applyBorder="1" applyAlignment="1">
      <alignment horizontal="center" vertical="center" wrapText="1"/>
    </xf>
    <xf numFmtId="3" fontId="15" fillId="0" borderId="70" xfId="14" applyNumberFormat="1" applyFont="1" applyBorder="1" applyAlignment="1">
      <alignment horizontal="right" vertical="center" wrapText="1"/>
    </xf>
    <xf numFmtId="177" fontId="15" fillId="0" borderId="0" xfId="14" applyNumberFormat="1" applyFont="1" applyAlignment="1">
      <alignment horizontal="center" vertical="center" wrapText="1"/>
    </xf>
    <xf numFmtId="178" fontId="15" fillId="0" borderId="0" xfId="14" applyNumberFormat="1" applyFont="1" applyAlignment="1">
      <alignment horizontal="center" vertical="center" wrapText="1"/>
    </xf>
    <xf numFmtId="4" fontId="15" fillId="0" borderId="0" xfId="14" applyNumberFormat="1" applyFont="1" applyAlignment="1">
      <alignment horizontal="center" vertical="center" wrapText="1"/>
    </xf>
    <xf numFmtId="4" fontId="15" fillId="0" borderId="71" xfId="14" applyNumberFormat="1" applyFont="1" applyBorder="1" applyAlignment="1">
      <alignment horizontal="center" vertical="center" wrapText="1"/>
    </xf>
    <xf numFmtId="4" fontId="5" fillId="0" borderId="62" xfId="1" applyNumberFormat="1" applyFont="1" applyBorder="1" applyAlignment="1">
      <alignment vertical="center" wrapText="1"/>
    </xf>
    <xf numFmtId="0" fontId="5" fillId="0" borderId="7" xfId="1" applyFont="1" applyBorder="1" applyAlignment="1">
      <alignment horizontal="left" vertical="center" wrapText="1"/>
    </xf>
    <xf numFmtId="0" fontId="5" fillId="0" borderId="54" xfId="15" applyFont="1" applyBorder="1" applyAlignment="1">
      <alignment horizontal="center" vertical="center" wrapText="1"/>
    </xf>
    <xf numFmtId="0" fontId="5" fillId="0" borderId="7" xfId="1" applyFont="1" applyBorder="1" applyAlignment="1">
      <alignment horizontal="justify" vertical="center" wrapText="1"/>
    </xf>
    <xf numFmtId="0" fontId="5" fillId="0" borderId="7" xfId="15" applyFont="1" applyBorder="1" applyAlignment="1">
      <alignment horizontal="center" vertical="center" wrapText="1"/>
    </xf>
    <xf numFmtId="177" fontId="5" fillId="0" borderId="62" xfId="15" applyNumberFormat="1" applyFont="1" applyBorder="1" applyAlignment="1">
      <alignment horizontal="center" vertical="center" wrapText="1"/>
    </xf>
    <xf numFmtId="178" fontId="5" fillId="0" borderId="0" xfId="1" applyNumberFormat="1" applyFont="1" applyAlignment="1">
      <alignment vertical="center" wrapText="1"/>
    </xf>
    <xf numFmtId="179" fontId="5" fillId="0" borderId="7" xfId="1" applyNumberFormat="1" applyFont="1" applyBorder="1" applyAlignment="1">
      <alignment vertical="center" wrapText="1"/>
    </xf>
    <xf numFmtId="4" fontId="5" fillId="0" borderId="7" xfId="1" applyNumberFormat="1" applyFont="1" applyBorder="1" applyAlignment="1">
      <alignment horizontal="center" vertical="center" wrapText="1"/>
    </xf>
    <xf numFmtId="180" fontId="5" fillId="0" borderId="7" xfId="1" applyNumberFormat="1" applyFont="1" applyBorder="1" applyAlignment="1">
      <alignment vertical="center" wrapText="1"/>
    </xf>
    <xf numFmtId="4" fontId="15" fillId="0" borderId="67" xfId="1" applyNumberFormat="1" applyFont="1" applyBorder="1" applyAlignment="1">
      <alignment horizontal="center" vertical="center" wrapText="1"/>
    </xf>
    <xf numFmtId="177" fontId="5" fillId="0" borderId="0" xfId="1" applyNumberFormat="1" applyFont="1" applyAlignment="1">
      <alignment horizontal="center" vertical="center" wrapText="1"/>
    </xf>
    <xf numFmtId="0" fontId="15" fillId="0" borderId="77" xfId="1" applyFont="1" applyBorder="1" applyAlignment="1">
      <alignment horizontal="center" vertical="center" wrapText="1"/>
    </xf>
    <xf numFmtId="177" fontId="15" fillId="0" borderId="77" xfId="1" applyNumberFormat="1" applyFont="1" applyBorder="1" applyAlignment="1">
      <alignment horizontal="center" vertical="center" wrapText="1"/>
    </xf>
    <xf numFmtId="178" fontId="15" fillId="0" borderId="77" xfId="1" applyNumberFormat="1" applyFont="1" applyBorder="1" applyAlignment="1">
      <alignment horizontal="center" vertical="center" wrapText="1"/>
    </xf>
    <xf numFmtId="0" fontId="5" fillId="0" borderId="49" xfId="1" applyFont="1" applyBorder="1" applyAlignment="1">
      <alignment horizontal="center" vertical="center" wrapText="1"/>
    </xf>
    <xf numFmtId="0" fontId="5" fillId="0" borderId="50" xfId="1" applyFont="1" applyBorder="1" applyAlignment="1">
      <alignment vertical="center" wrapText="1"/>
    </xf>
    <xf numFmtId="0" fontId="5" fillId="0" borderId="50" xfId="1" applyFont="1" applyBorder="1" applyAlignment="1">
      <alignment horizontal="center" vertical="center" wrapText="1"/>
    </xf>
    <xf numFmtId="177" fontId="5" fillId="0" borderId="50" xfId="1" applyNumberFormat="1" applyFont="1" applyBorder="1" applyAlignment="1">
      <alignment horizontal="center" vertical="center" wrapText="1"/>
    </xf>
    <xf numFmtId="0" fontId="15" fillId="0" borderId="78" xfId="14" applyFont="1" applyBorder="1" applyAlignment="1">
      <alignment horizontal="center" vertical="center" wrapText="1"/>
    </xf>
    <xf numFmtId="0" fontId="15" fillId="0" borderId="79" xfId="14" applyFont="1" applyBorder="1" applyAlignment="1">
      <alignment horizontal="center" vertical="center" wrapText="1"/>
    </xf>
    <xf numFmtId="0" fontId="5" fillId="0" borderId="54" xfId="6" applyFont="1" applyBorder="1" applyAlignment="1">
      <alignment horizontal="center" vertical="center"/>
    </xf>
    <xf numFmtId="4" fontId="5" fillId="0" borderId="7" xfId="6" applyNumberFormat="1" applyFont="1" applyBorder="1" applyAlignment="1">
      <alignment vertical="center" wrapText="1"/>
    </xf>
    <xf numFmtId="4" fontId="5" fillId="0" borderId="64" xfId="6" applyNumberFormat="1" applyFont="1" applyBorder="1" applyAlignment="1">
      <alignment vertical="center" wrapText="1"/>
    </xf>
    <xf numFmtId="16" fontId="5" fillId="0" borderId="0" xfId="1" applyNumberFormat="1" applyFont="1" applyAlignment="1">
      <alignment vertical="center" wrapText="1"/>
    </xf>
    <xf numFmtId="0" fontId="15" fillId="0" borderId="66" xfId="0" applyFont="1" applyBorder="1" applyAlignment="1">
      <alignment horizontal="center" vertical="center" wrapText="1"/>
    </xf>
    <xf numFmtId="0" fontId="15" fillId="0" borderId="67" xfId="0" applyFont="1" applyBorder="1" applyAlignment="1">
      <alignment horizontal="center" vertical="center" wrapText="1"/>
    </xf>
    <xf numFmtId="0" fontId="5" fillId="0" borderId="60" xfId="0" applyFont="1" applyBorder="1" applyAlignment="1">
      <alignment horizontal="center" vertical="center"/>
    </xf>
    <xf numFmtId="0" fontId="5" fillId="0" borderId="60" xfId="0" applyFont="1" applyBorder="1" applyAlignment="1">
      <alignment vertical="center"/>
    </xf>
    <xf numFmtId="177" fontId="5" fillId="0" borderId="60" xfId="0" applyNumberFormat="1" applyFont="1" applyBorder="1" applyAlignment="1">
      <alignment horizontal="center" vertical="center"/>
    </xf>
    <xf numFmtId="178" fontId="5" fillId="0" borderId="60" xfId="0" applyNumberFormat="1" applyFont="1" applyBorder="1" applyAlignment="1">
      <alignment vertical="center"/>
    </xf>
    <xf numFmtId="0" fontId="5" fillId="0" borderId="54"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horizontal="center" vertical="center"/>
    </xf>
    <xf numFmtId="4" fontId="5" fillId="0" borderId="7" xfId="0" applyNumberFormat="1" applyFont="1" applyBorder="1" applyAlignment="1">
      <alignment vertical="center"/>
    </xf>
    <xf numFmtId="4" fontId="5" fillId="0" borderId="64" xfId="0" applyNumberFormat="1" applyFont="1" applyBorder="1" applyAlignment="1">
      <alignment vertical="center"/>
    </xf>
    <xf numFmtId="177" fontId="5" fillId="0" borderId="7" xfId="0" applyNumberFormat="1" applyFont="1" applyBorder="1" applyAlignment="1">
      <alignment horizontal="center" vertical="center"/>
    </xf>
    <xf numFmtId="178" fontId="5" fillId="0" borderId="7" xfId="0" applyNumberFormat="1" applyFont="1" applyBorder="1" applyAlignment="1">
      <alignment vertical="center"/>
    </xf>
    <xf numFmtId="0" fontId="15" fillId="0" borderId="65" xfId="0" applyFont="1" applyBorder="1" applyAlignment="1">
      <alignment horizontal="center" vertical="center" wrapText="1"/>
    </xf>
    <xf numFmtId="3" fontId="15" fillId="0" borderId="66" xfId="0" applyNumberFormat="1" applyFont="1" applyBorder="1" applyAlignment="1">
      <alignment horizontal="right" vertical="center" wrapText="1"/>
    </xf>
    <xf numFmtId="177" fontId="15" fillId="0" borderId="66" xfId="0" applyNumberFormat="1" applyFont="1" applyBorder="1" applyAlignment="1">
      <alignment horizontal="center" vertical="center" wrapText="1"/>
    </xf>
    <xf numFmtId="178" fontId="15" fillId="0" borderId="66" xfId="0" applyNumberFormat="1" applyFont="1" applyBorder="1" applyAlignment="1">
      <alignment horizontal="center" vertical="center" wrapText="1"/>
    </xf>
    <xf numFmtId="4" fontId="15" fillId="0" borderId="66" xfId="0" applyNumberFormat="1" applyFont="1" applyBorder="1" applyAlignment="1">
      <alignment horizontal="center" vertical="center"/>
    </xf>
    <xf numFmtId="4" fontId="15" fillId="0" borderId="67" xfId="0" applyNumberFormat="1" applyFont="1" applyBorder="1" applyAlignment="1">
      <alignment horizontal="center" vertical="center"/>
    </xf>
    <xf numFmtId="0" fontId="5" fillId="0" borderId="7" xfId="6" applyFont="1" applyBorder="1" applyAlignment="1">
      <alignment vertical="center" wrapText="1"/>
    </xf>
    <xf numFmtId="0" fontId="5" fillId="0" borderId="7" xfId="6" applyFont="1" applyBorder="1" applyAlignment="1">
      <alignment horizontal="center" vertical="center" wrapText="1"/>
    </xf>
    <xf numFmtId="177" fontId="5" fillId="0" borderId="7" xfId="6" applyNumberFormat="1" applyFont="1" applyBorder="1" applyAlignment="1">
      <alignment horizontal="center" vertical="center" wrapText="1"/>
    </xf>
    <xf numFmtId="178" fontId="5" fillId="0" borderId="7" xfId="6" applyNumberFormat="1" applyFont="1" applyBorder="1" applyAlignment="1">
      <alignmen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wrapText="1"/>
    </xf>
    <xf numFmtId="177" fontId="5" fillId="0" borderId="62" xfId="6" applyNumberFormat="1" applyFont="1" applyBorder="1" applyAlignment="1">
      <alignment horizontal="center" vertical="center" wrapText="1"/>
    </xf>
    <xf numFmtId="178" fontId="5" fillId="0" borderId="7" xfId="0" applyNumberFormat="1" applyFont="1" applyBorder="1" applyAlignment="1">
      <alignment vertical="center" wrapText="1"/>
    </xf>
    <xf numFmtId="0" fontId="5" fillId="0" borderId="57" xfId="0" applyFont="1" applyBorder="1" applyAlignment="1">
      <alignment horizontal="center" vertical="center"/>
    </xf>
    <xf numFmtId="0" fontId="5" fillId="0" borderId="19" xfId="0" applyFont="1" applyBorder="1" applyAlignment="1">
      <alignment vertical="center"/>
    </xf>
    <xf numFmtId="0" fontId="5" fillId="0" borderId="19" xfId="0" applyFont="1" applyBorder="1" applyAlignment="1">
      <alignment horizontal="center" vertical="center"/>
    </xf>
    <xf numFmtId="177" fontId="5" fillId="0" borderId="19" xfId="0" applyNumberFormat="1" applyFont="1" applyBorder="1" applyAlignment="1">
      <alignment horizontal="center" vertical="center"/>
    </xf>
    <xf numFmtId="178" fontId="5" fillId="0" borderId="19" xfId="0" applyNumberFormat="1" applyFont="1" applyBorder="1" applyAlignment="1">
      <alignment vertical="center"/>
    </xf>
    <xf numFmtId="4" fontId="5" fillId="0" borderId="19" xfId="0" applyNumberFormat="1" applyFont="1" applyBorder="1" applyAlignment="1">
      <alignment vertical="center"/>
    </xf>
    <xf numFmtId="4" fontId="5" fillId="0" borderId="59" xfId="0" applyNumberFormat="1" applyFont="1" applyBorder="1" applyAlignment="1">
      <alignment vertical="center"/>
    </xf>
    <xf numFmtId="181" fontId="5" fillId="0" borderId="0" xfId="1" applyNumberFormat="1" applyFont="1" applyAlignment="1">
      <alignment vertical="center" wrapText="1"/>
    </xf>
    <xf numFmtId="177" fontId="5" fillId="0" borderId="7" xfId="0" applyNumberFormat="1" applyFont="1" applyBorder="1" applyAlignment="1">
      <alignment horizontal="center" vertical="center" wrapText="1"/>
    </xf>
    <xf numFmtId="0" fontId="5" fillId="0" borderId="19" xfId="0" applyFont="1" applyBorder="1" applyAlignment="1">
      <alignment vertical="center" wrapText="1"/>
    </xf>
    <xf numFmtId="4" fontId="5" fillId="0" borderId="19" xfId="0" applyNumberFormat="1" applyFont="1" applyBorder="1" applyAlignment="1">
      <alignment horizontal="center" vertical="center" wrapText="1"/>
    </xf>
    <xf numFmtId="178" fontId="5" fillId="0" borderId="19" xfId="0" applyNumberFormat="1" applyFont="1" applyBorder="1" applyAlignment="1">
      <alignment vertical="center" wrapText="1"/>
    </xf>
    <xf numFmtId="177" fontId="5" fillId="0" borderId="7" xfId="22" applyNumberFormat="1" applyFont="1" applyBorder="1" applyAlignment="1">
      <alignment horizontal="center" vertical="center"/>
    </xf>
    <xf numFmtId="0" fontId="5" fillId="0" borderId="54" xfId="23" applyFont="1" applyBorder="1" applyAlignment="1">
      <alignment horizontal="center" vertical="center"/>
    </xf>
    <xf numFmtId="0" fontId="5" fillId="0" borderId="7" xfId="23" applyFont="1" applyBorder="1" applyAlignment="1">
      <alignment vertical="center" wrapText="1"/>
    </xf>
    <xf numFmtId="0" fontId="5" fillId="0" borderId="7" xfId="23" applyFont="1" applyBorder="1" applyAlignment="1">
      <alignment horizontal="center" vertical="center" wrapText="1"/>
    </xf>
    <xf numFmtId="2" fontId="5" fillId="0" borderId="7" xfId="23" applyNumberFormat="1" applyFont="1" applyBorder="1" applyAlignment="1">
      <alignment horizontal="center" vertical="center" wrapText="1"/>
    </xf>
    <xf numFmtId="178" fontId="5" fillId="0" borderId="7" xfId="23" applyNumberFormat="1" applyFont="1" applyBorder="1" applyAlignment="1">
      <alignment vertical="center" wrapText="1"/>
    </xf>
    <xf numFmtId="2" fontId="5" fillId="0" borderId="62" xfId="23" applyNumberFormat="1" applyFont="1" applyBorder="1" applyAlignment="1">
      <alignment horizontal="center" vertical="center" wrapText="1"/>
    </xf>
    <xf numFmtId="0" fontId="5" fillId="0" borderId="57" xfId="23" applyFont="1" applyBorder="1" applyAlignment="1">
      <alignment horizontal="center" vertical="center"/>
    </xf>
    <xf numFmtId="0" fontId="5" fillId="0" borderId="0" xfId="20" applyFont="1" applyAlignment="1">
      <alignment vertical="center" wrapText="1"/>
    </xf>
    <xf numFmtId="0" fontId="15" fillId="0" borderId="19" xfId="23" applyFont="1" applyBorder="1" applyAlignment="1">
      <alignment horizontal="center" vertical="center" wrapText="1"/>
    </xf>
    <xf numFmtId="0" fontId="15" fillId="0" borderId="59" xfId="23" applyFont="1" applyBorder="1" applyAlignment="1">
      <alignment horizontal="center" vertical="center" wrapText="1"/>
    </xf>
    <xf numFmtId="0" fontId="15" fillId="0" borderId="60" xfId="23" applyFont="1" applyBorder="1" applyAlignment="1">
      <alignment horizontal="center" vertical="center" wrapText="1"/>
    </xf>
    <xf numFmtId="177" fontId="15" fillId="0" borderId="60" xfId="23" applyNumberFormat="1" applyFont="1" applyBorder="1" applyAlignment="1">
      <alignment horizontal="center" vertical="center" wrapText="1"/>
    </xf>
    <xf numFmtId="178" fontId="15" fillId="0" borderId="60" xfId="23" applyNumberFormat="1" applyFont="1" applyBorder="1" applyAlignment="1">
      <alignment horizontal="center" vertical="center" wrapText="1"/>
    </xf>
    <xf numFmtId="0" fontId="5" fillId="0" borderId="7" xfId="0" applyFont="1" applyBorder="1" applyAlignment="1">
      <alignment horizontal="justify" vertical="center" wrapText="1"/>
    </xf>
    <xf numFmtId="177" fontId="5" fillId="0" borderId="62" xfId="23" applyNumberFormat="1" applyFont="1" applyBorder="1" applyAlignment="1">
      <alignment horizontal="center" vertical="center" wrapText="1"/>
    </xf>
    <xf numFmtId="4" fontId="5" fillId="0" borderId="7" xfId="23" applyNumberFormat="1" applyFont="1" applyBorder="1" applyAlignment="1">
      <alignment vertical="center" wrapText="1"/>
    </xf>
    <xf numFmtId="4" fontId="5" fillId="0" borderId="64" xfId="23" applyNumberFormat="1" applyFont="1" applyBorder="1" applyAlignment="1">
      <alignment vertical="center" wrapText="1"/>
    </xf>
    <xf numFmtId="0" fontId="5" fillId="0" borderId="7" xfId="23" applyFont="1" applyBorder="1" applyAlignment="1">
      <alignment horizontal="left" vertical="center" wrapText="1"/>
    </xf>
    <xf numFmtId="4" fontId="15" fillId="0" borderId="66" xfId="0" applyNumberFormat="1" applyFont="1" applyBorder="1" applyAlignment="1">
      <alignment horizontal="center" vertical="center" wrapText="1"/>
    </xf>
    <xf numFmtId="4" fontId="15" fillId="0" borderId="67" xfId="0" applyNumberFormat="1" applyFont="1" applyBorder="1" applyAlignment="1">
      <alignment horizontal="center" vertical="center" wrapText="1"/>
    </xf>
    <xf numFmtId="177" fontId="15" fillId="0" borderId="0" xfId="0" applyNumberFormat="1" applyFont="1" applyAlignment="1">
      <alignment horizontal="center" vertical="center" wrapText="1"/>
    </xf>
    <xf numFmtId="178" fontId="15" fillId="0" borderId="0" xfId="0" applyNumberFormat="1" applyFont="1" applyAlignment="1">
      <alignment horizontal="center" vertical="center" wrapText="1"/>
    </xf>
    <xf numFmtId="0" fontId="0" fillId="5" borderId="0" xfId="0" applyFill="1"/>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3" fontId="15" fillId="0" borderId="70" xfId="0" applyNumberFormat="1" applyFont="1" applyBorder="1" applyAlignment="1">
      <alignment horizontal="right" vertical="center" wrapText="1"/>
    </xf>
    <xf numFmtId="4" fontId="15" fillId="0" borderId="0" xfId="0" applyNumberFormat="1" applyFont="1" applyAlignment="1">
      <alignment horizontal="center" vertical="center"/>
    </xf>
    <xf numFmtId="4" fontId="15" fillId="0" borderId="71" xfId="0" applyNumberFormat="1" applyFont="1" applyBorder="1" applyAlignment="1">
      <alignment horizontal="center" vertical="center"/>
    </xf>
    <xf numFmtId="0" fontId="5" fillId="5" borderId="0" xfId="20" applyFont="1" applyFill="1" applyAlignment="1">
      <alignment vertical="center" wrapText="1"/>
    </xf>
    <xf numFmtId="0" fontId="5" fillId="0" borderId="57" xfId="1" applyFont="1" applyBorder="1" applyAlignment="1">
      <alignment horizontal="center" vertical="center" wrapText="1"/>
    </xf>
    <xf numFmtId="0" fontId="5" fillId="0" borderId="19" xfId="1" applyFont="1" applyBorder="1" applyAlignment="1">
      <alignment horizontal="center" vertical="center" wrapText="1"/>
    </xf>
    <xf numFmtId="177" fontId="5" fillId="0" borderId="19" xfId="1" applyNumberFormat="1" applyFont="1" applyBorder="1" applyAlignment="1">
      <alignment horizontal="center" vertical="center" wrapText="1"/>
    </xf>
    <xf numFmtId="178" fontId="5" fillId="0" borderId="19" xfId="1" applyNumberFormat="1" applyFont="1" applyBorder="1" applyAlignment="1">
      <alignment vertical="center" wrapText="1"/>
    </xf>
    <xf numFmtId="4" fontId="5" fillId="0" borderId="19" xfId="1" applyNumberFormat="1" applyFont="1" applyBorder="1" applyAlignment="1">
      <alignment vertical="center" wrapText="1"/>
    </xf>
    <xf numFmtId="0" fontId="5" fillId="0" borderId="19" xfId="1" applyFont="1" applyBorder="1" applyAlignment="1">
      <alignment horizontal="left" vertical="center" wrapText="1"/>
    </xf>
    <xf numFmtId="0" fontId="5" fillId="5" borderId="0" xfId="1" applyFont="1" applyFill="1" applyAlignment="1">
      <alignment vertical="center" wrapText="1"/>
    </xf>
    <xf numFmtId="177" fontId="5" fillId="0" borderId="7" xfId="15" applyNumberFormat="1" applyFont="1" applyBorder="1" applyAlignment="1">
      <alignment horizontal="center" vertical="center" wrapText="1"/>
    </xf>
    <xf numFmtId="178" fontId="5" fillId="0" borderId="7" xfId="15" applyNumberFormat="1" applyFont="1" applyBorder="1" applyAlignment="1">
      <alignment vertical="center" wrapText="1"/>
    </xf>
    <xf numFmtId="4" fontId="5" fillId="0" borderId="7" xfId="0" applyNumberFormat="1" applyFont="1" applyBorder="1" applyAlignment="1">
      <alignment vertical="center" wrapText="1"/>
    </xf>
    <xf numFmtId="178" fontId="5" fillId="0" borderId="62" xfId="6" applyNumberFormat="1" applyFont="1" applyBorder="1" applyAlignment="1">
      <alignment vertical="center" wrapText="1"/>
    </xf>
    <xf numFmtId="0" fontId="15" fillId="0" borderId="19" xfId="6" applyFont="1" applyBorder="1" applyAlignment="1">
      <alignment horizontal="center" vertical="center" wrapText="1"/>
    </xf>
    <xf numFmtId="0" fontId="15" fillId="0" borderId="59" xfId="6" applyFont="1" applyBorder="1" applyAlignment="1">
      <alignment horizontal="center" vertical="center" wrapText="1"/>
    </xf>
    <xf numFmtId="0" fontId="15" fillId="0" borderId="60" xfId="6" applyFont="1" applyBorder="1" applyAlignment="1">
      <alignment horizontal="center" vertical="center" wrapText="1"/>
    </xf>
    <xf numFmtId="177" fontId="15" fillId="0" borderId="60" xfId="6" applyNumberFormat="1" applyFont="1" applyBorder="1" applyAlignment="1">
      <alignment horizontal="center" vertical="center" wrapText="1"/>
    </xf>
    <xf numFmtId="178" fontId="15" fillId="0" borderId="60" xfId="6" applyNumberFormat="1" applyFont="1" applyBorder="1" applyAlignment="1">
      <alignment horizontal="center" vertical="center" wrapText="1"/>
    </xf>
    <xf numFmtId="178" fontId="5" fillId="0" borderId="0" xfId="0" applyNumberFormat="1" applyFont="1" applyAlignment="1">
      <alignment vertical="center" wrapText="1"/>
    </xf>
    <xf numFmtId="0" fontId="5" fillId="0" borderId="7" xfId="6" applyFont="1" applyBorder="1" applyAlignment="1">
      <alignment horizontal="left" vertical="center" wrapText="1"/>
    </xf>
    <xf numFmtId="0" fontId="5" fillId="0" borderId="7" xfId="15" applyFont="1" applyBorder="1" applyAlignment="1">
      <alignment vertical="center" wrapText="1"/>
    </xf>
    <xf numFmtId="0" fontId="5" fillId="0" borderId="7" xfId="0" applyFont="1" applyBorder="1" applyAlignment="1">
      <alignment horizontal="justify" vertical="center"/>
    </xf>
    <xf numFmtId="3" fontId="15" fillId="0" borderId="66" xfId="28" applyNumberFormat="1" applyFont="1" applyBorder="1" applyAlignment="1">
      <alignment horizontal="center" vertical="center" wrapText="1"/>
    </xf>
    <xf numFmtId="39" fontId="5" fillId="0" borderId="62" xfId="0" applyNumberFormat="1" applyFont="1" applyBorder="1" applyAlignment="1">
      <alignment horizontal="justify" vertical="center"/>
    </xf>
    <xf numFmtId="0" fontId="5" fillId="0" borderId="62" xfId="6" applyFont="1" applyBorder="1" applyAlignment="1">
      <alignment horizontal="center" vertical="center" wrapText="1"/>
    </xf>
    <xf numFmtId="4" fontId="5" fillId="0" borderId="62" xfId="6" applyNumberFormat="1" applyFont="1" applyBorder="1" applyAlignment="1">
      <alignment vertical="center" wrapText="1"/>
    </xf>
    <xf numFmtId="4" fontId="5" fillId="0" borderId="76" xfId="6" applyNumberFormat="1" applyFont="1" applyBorder="1" applyAlignment="1">
      <alignment vertical="center" wrapText="1"/>
    </xf>
    <xf numFmtId="39" fontId="5" fillId="0" borderId="7" xfId="0" applyNumberFormat="1" applyFont="1" applyBorder="1" applyAlignment="1">
      <alignment horizontal="justify" vertical="center"/>
    </xf>
    <xf numFmtId="0" fontId="5" fillId="0" borderId="54" xfId="0" applyFont="1" applyBorder="1" applyAlignment="1">
      <alignment horizontal="center" vertical="center" wrapText="1"/>
    </xf>
    <xf numFmtId="0" fontId="5" fillId="0" borderId="65" xfId="1" applyFont="1" applyBorder="1" applyAlignment="1">
      <alignment horizontal="center" vertical="center" wrapText="1"/>
    </xf>
    <xf numFmtId="0" fontId="5" fillId="0" borderId="66" xfId="1" applyFont="1" applyBorder="1" applyAlignment="1">
      <alignment vertical="center" wrapText="1"/>
    </xf>
    <xf numFmtId="0" fontId="15" fillId="2" borderId="19" xfId="1" applyFont="1" applyFill="1" applyBorder="1" applyAlignment="1">
      <alignment horizontal="center" vertical="center" wrapText="1"/>
    </xf>
    <xf numFmtId="0" fontId="15" fillId="2" borderId="59" xfId="1" applyFont="1" applyFill="1" applyBorder="1" applyAlignment="1">
      <alignment horizontal="center" vertical="center" wrapText="1"/>
    </xf>
    <xf numFmtId="0" fontId="15" fillId="2" borderId="60" xfId="1" applyFont="1" applyFill="1" applyBorder="1" applyAlignment="1">
      <alignment horizontal="center" vertical="center" wrapText="1"/>
    </xf>
    <xf numFmtId="177" fontId="15" fillId="2" borderId="60" xfId="1" applyNumberFormat="1" applyFont="1" applyFill="1" applyBorder="1" applyAlignment="1">
      <alignment horizontal="center" vertical="center" wrapText="1"/>
    </xf>
    <xf numFmtId="178" fontId="15" fillId="2" borderId="60" xfId="1" applyNumberFormat="1" applyFont="1" applyFill="1" applyBorder="1" applyAlignment="1">
      <alignment horizontal="center" vertical="center" wrapText="1"/>
    </xf>
    <xf numFmtId="0" fontId="5" fillId="2" borderId="61" xfId="1" applyFont="1" applyFill="1" applyBorder="1" applyAlignment="1">
      <alignment horizontal="center" vertical="center" wrapText="1"/>
    </xf>
    <xf numFmtId="0" fontId="5" fillId="2" borderId="7" xfId="0" applyFont="1" applyFill="1" applyBorder="1" applyAlignment="1">
      <alignment vertical="center" wrapText="1"/>
    </xf>
    <xf numFmtId="0" fontId="5" fillId="2" borderId="62" xfId="1" applyFont="1" applyFill="1" applyBorder="1" applyAlignment="1">
      <alignment horizontal="center" vertical="center" wrapText="1"/>
    </xf>
    <xf numFmtId="177" fontId="5" fillId="2" borderId="62" xfId="1" applyNumberFormat="1" applyFont="1" applyFill="1" applyBorder="1" applyAlignment="1">
      <alignment horizontal="center" vertical="center" wrapText="1"/>
    </xf>
    <xf numFmtId="178" fontId="5" fillId="2" borderId="62" xfId="1" applyNumberFormat="1" applyFont="1" applyFill="1" applyBorder="1" applyAlignment="1">
      <alignment vertical="center" wrapText="1"/>
    </xf>
    <xf numFmtId="4" fontId="5" fillId="2" borderId="50" xfId="1" applyNumberFormat="1" applyFont="1" applyFill="1" applyBorder="1" applyAlignment="1">
      <alignment vertical="center" wrapText="1"/>
    </xf>
    <xf numFmtId="4" fontId="5" fillId="2" borderId="63" xfId="1" applyNumberFormat="1" applyFont="1" applyFill="1" applyBorder="1" applyAlignment="1">
      <alignment vertical="center" wrapText="1"/>
    </xf>
    <xf numFmtId="0" fontId="5" fillId="2" borderId="54" xfId="1" applyFont="1" applyFill="1" applyBorder="1" applyAlignment="1">
      <alignment horizontal="center" vertical="center" wrapText="1"/>
    </xf>
    <xf numFmtId="0" fontId="5" fillId="2" borderId="7" xfId="1" applyFont="1" applyFill="1" applyBorder="1" applyAlignment="1">
      <alignment vertical="center" wrapText="1"/>
    </xf>
    <xf numFmtId="0" fontId="5" fillId="2" borderId="7" xfId="1" applyFont="1" applyFill="1" applyBorder="1" applyAlignment="1">
      <alignment horizontal="center" vertical="center" wrapText="1"/>
    </xf>
    <xf numFmtId="177" fontId="5" fillId="2" borderId="7" xfId="1" applyNumberFormat="1" applyFont="1" applyFill="1" applyBorder="1" applyAlignment="1">
      <alignment horizontal="center" vertical="center" wrapText="1"/>
    </xf>
    <xf numFmtId="178" fontId="5" fillId="2" borderId="7" xfId="1" applyNumberFormat="1" applyFont="1" applyFill="1" applyBorder="1" applyAlignment="1">
      <alignment vertical="center" wrapText="1"/>
    </xf>
    <xf numFmtId="4" fontId="5" fillId="2" borderId="7" xfId="1" applyNumberFormat="1" applyFont="1" applyFill="1" applyBorder="1" applyAlignment="1">
      <alignment vertical="center" wrapText="1"/>
    </xf>
    <xf numFmtId="4" fontId="5" fillId="2" borderId="64" xfId="1" applyNumberFormat="1" applyFont="1" applyFill="1" applyBorder="1" applyAlignment="1">
      <alignment vertical="center" wrapText="1"/>
    </xf>
    <xf numFmtId="0" fontId="5" fillId="2" borderId="7" xfId="1" applyFont="1" applyFill="1" applyBorder="1" applyAlignment="1">
      <alignment horizontal="left" vertical="center" wrapText="1"/>
    </xf>
    <xf numFmtId="180" fontId="5" fillId="2" borderId="7" xfId="1" applyNumberFormat="1" applyFont="1" applyFill="1" applyBorder="1" applyAlignment="1">
      <alignment vertical="center" wrapText="1"/>
    </xf>
    <xf numFmtId="0" fontId="5" fillId="2" borderId="57" xfId="0" applyFont="1" applyFill="1" applyBorder="1" applyAlignment="1">
      <alignment horizontal="center" vertical="center"/>
    </xf>
    <xf numFmtId="0" fontId="5" fillId="2" borderId="19" xfId="0" applyFont="1" applyFill="1" applyBorder="1" applyAlignment="1">
      <alignment vertical="center"/>
    </xf>
    <xf numFmtId="0" fontId="5" fillId="2" borderId="19" xfId="0" applyFont="1" applyFill="1" applyBorder="1" applyAlignment="1">
      <alignment horizontal="center" vertical="center"/>
    </xf>
    <xf numFmtId="177" fontId="5" fillId="2" borderId="7" xfId="15" applyNumberFormat="1" applyFont="1" applyFill="1" applyBorder="1" applyAlignment="1">
      <alignment horizontal="center" vertical="center" wrapText="1"/>
    </xf>
    <xf numFmtId="178" fontId="5" fillId="2" borderId="7" xfId="15" applyNumberFormat="1" applyFont="1" applyFill="1" applyBorder="1" applyAlignment="1">
      <alignment vertical="center" wrapText="1"/>
    </xf>
    <xf numFmtId="4" fontId="5" fillId="2" borderId="7" xfId="0" applyNumberFormat="1" applyFont="1" applyFill="1" applyBorder="1" applyAlignment="1">
      <alignment vertical="center" wrapText="1"/>
    </xf>
    <xf numFmtId="4" fontId="5" fillId="2" borderId="59" xfId="0" applyNumberFormat="1" applyFont="1" applyFill="1" applyBorder="1" applyAlignment="1">
      <alignment vertical="center"/>
    </xf>
    <xf numFmtId="0" fontId="15" fillId="2" borderId="65" xfId="14" applyFont="1" applyFill="1" applyBorder="1" applyAlignment="1">
      <alignment horizontal="center" vertical="center" wrapText="1"/>
    </xf>
    <xf numFmtId="0" fontId="15" fillId="2" borderId="66" xfId="14" applyFont="1" applyFill="1" applyBorder="1" applyAlignment="1">
      <alignment horizontal="center" vertical="center" wrapText="1"/>
    </xf>
    <xf numFmtId="3" fontId="15" fillId="2" borderId="66" xfId="14" applyNumberFormat="1" applyFont="1" applyFill="1" applyBorder="1" applyAlignment="1">
      <alignment horizontal="right" vertical="center" wrapText="1"/>
    </xf>
    <xf numFmtId="177" fontId="15" fillId="2" borderId="66" xfId="14" applyNumberFormat="1" applyFont="1" applyFill="1" applyBorder="1" applyAlignment="1">
      <alignment horizontal="center" vertical="center" wrapText="1"/>
    </xf>
    <xf numFmtId="178" fontId="15" fillId="2" borderId="66" xfId="14" applyNumberFormat="1" applyFont="1" applyFill="1" applyBorder="1" applyAlignment="1">
      <alignment horizontal="center" vertical="center" wrapText="1"/>
    </xf>
    <xf numFmtId="4" fontId="15" fillId="2" borderId="66" xfId="14" applyNumberFormat="1" applyFont="1" applyFill="1" applyBorder="1" applyAlignment="1">
      <alignment horizontal="center" vertical="center" wrapText="1"/>
    </xf>
    <xf numFmtId="4" fontId="15" fillId="2" borderId="67" xfId="14" applyNumberFormat="1" applyFont="1" applyFill="1" applyBorder="1" applyAlignment="1">
      <alignment horizontal="center" vertical="center" wrapText="1"/>
    </xf>
    <xf numFmtId="2" fontId="8" fillId="0" borderId="0" xfId="1" applyNumberFormat="1" applyFont="1" applyAlignment="1">
      <alignment horizontal="center" vertical="center" wrapText="1"/>
    </xf>
    <xf numFmtId="0" fontId="8" fillId="0" borderId="0" xfId="6" applyFont="1" applyAlignment="1">
      <alignment horizontal="justify" vertical="center" wrapText="1"/>
    </xf>
    <xf numFmtId="0" fontId="8" fillId="0" borderId="0" xfId="6" applyFont="1" applyAlignment="1">
      <alignment horizontal="center" vertical="center" wrapText="1"/>
    </xf>
    <xf numFmtId="10" fontId="18" fillId="0" borderId="0" xfId="8" applyNumberFormat="1" applyFont="1"/>
    <xf numFmtId="43" fontId="18" fillId="0" borderId="0" xfId="8" applyNumberFormat="1" applyFont="1"/>
    <xf numFmtId="9" fontId="19" fillId="4" borderId="45" xfId="7" applyNumberFormat="1" applyFont="1" applyFill="1" applyBorder="1"/>
    <xf numFmtId="168" fontId="30" fillId="0" borderId="0" xfId="3" applyNumberFormat="1" applyFont="1" applyAlignment="1">
      <alignment horizontal="center" vertical="center" wrapText="1"/>
    </xf>
    <xf numFmtId="171" fontId="29" fillId="0" borderId="32" xfId="9" applyNumberFormat="1" applyFont="1" applyBorder="1"/>
    <xf numFmtId="172" fontId="31" fillId="3" borderId="8" xfId="10" applyNumberFormat="1" applyFont="1" applyFill="1" applyBorder="1" applyAlignment="1">
      <alignment horizontal="right" vertical="center"/>
    </xf>
    <xf numFmtId="10" fontId="29" fillId="0" borderId="34" xfId="11" applyNumberFormat="1" applyFont="1" applyBorder="1"/>
    <xf numFmtId="171" fontId="29" fillId="0" borderId="36" xfId="9" applyNumberFormat="1" applyFont="1" applyBorder="1"/>
    <xf numFmtId="174" fontId="29" fillId="0" borderId="41" xfId="9" applyNumberFormat="1" applyFont="1" applyBorder="1"/>
    <xf numFmtId="174" fontId="29" fillId="0" borderId="42" xfId="9" applyNumberFormat="1" applyFont="1" applyBorder="1"/>
    <xf numFmtId="0" fontId="32" fillId="0" borderId="41" xfId="7" applyFont="1" applyBorder="1"/>
    <xf numFmtId="174" fontId="33" fillId="0" borderId="42" xfId="7" applyNumberFormat="1" applyFont="1" applyBorder="1"/>
    <xf numFmtId="0" fontId="34" fillId="0" borderId="44" xfId="7" applyFont="1" applyBorder="1"/>
    <xf numFmtId="174" fontId="35" fillId="0" borderId="45" xfId="7" applyNumberFormat="1" applyFont="1" applyBorder="1"/>
    <xf numFmtId="175" fontId="29" fillId="0" borderId="41" xfId="9" applyNumberFormat="1" applyFont="1" applyBorder="1"/>
    <xf numFmtId="10" fontId="32" fillId="0" borderId="41" xfId="7" applyNumberFormat="1" applyFont="1" applyBorder="1"/>
    <xf numFmtId="174" fontId="32" fillId="0" borderId="42" xfId="9" applyNumberFormat="1" applyFont="1" applyBorder="1"/>
    <xf numFmtId="174" fontId="29" fillId="0" borderId="44" xfId="9" applyNumberFormat="1" applyFont="1" applyBorder="1"/>
    <xf numFmtId="0" fontId="32" fillId="0" borderId="44" xfId="7" applyFont="1" applyBorder="1"/>
    <xf numFmtId="174" fontId="33" fillId="0" borderId="45" xfId="7" applyNumberFormat="1" applyFont="1" applyBorder="1"/>
    <xf numFmtId="10" fontId="29" fillId="0" borderId="41" xfId="11" applyNumberFormat="1" applyFont="1" applyBorder="1"/>
    <xf numFmtId="10" fontId="29" fillId="0" borderId="48" xfId="11" applyNumberFormat="1" applyFont="1" applyBorder="1"/>
    <xf numFmtId="0" fontId="32" fillId="0" borderId="48" xfId="7" applyFont="1" applyBorder="1"/>
    <xf numFmtId="0" fontId="33" fillId="0" borderId="44" xfId="7" applyFont="1" applyBorder="1"/>
    <xf numFmtId="174" fontId="33" fillId="0" borderId="44" xfId="9" applyNumberFormat="1" applyFont="1" applyBorder="1"/>
    <xf numFmtId="174" fontId="33" fillId="0" borderId="45" xfId="9" applyNumberFormat="1" applyFont="1" applyBorder="1"/>
    <xf numFmtId="168" fontId="35" fillId="0" borderId="39" xfId="12" applyNumberFormat="1" applyFont="1" applyBorder="1"/>
    <xf numFmtId="168" fontId="35" fillId="0" borderId="42" xfId="12" applyNumberFormat="1" applyFont="1" applyBorder="1"/>
    <xf numFmtId="176" fontId="33" fillId="0" borderId="42" xfId="11" applyNumberFormat="1" applyFont="1" applyBorder="1"/>
    <xf numFmtId="10" fontId="33" fillId="0" borderId="42" xfId="11" applyNumberFormat="1" applyFont="1" applyBorder="1"/>
    <xf numFmtId="9" fontId="36" fillId="4" borderId="45" xfId="7" applyNumberFormat="1" applyFont="1" applyFill="1" applyBorder="1"/>
    <xf numFmtId="0" fontId="4" fillId="0" borderId="1"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0" xfId="1" applyFont="1" applyBorder="1" applyAlignment="1">
      <alignment horizontal="center" vertical="center" wrapText="1"/>
    </xf>
    <xf numFmtId="164" fontId="4" fillId="2" borderId="6" xfId="2" applyFont="1" applyFill="1" applyBorder="1"/>
    <xf numFmtId="164" fontId="4" fillId="2" borderId="7" xfId="2" applyFont="1" applyFill="1" applyBorder="1"/>
    <xf numFmtId="164" fontId="4" fillId="2" borderId="8" xfId="2" applyFont="1" applyFill="1" applyBorder="1"/>
    <xf numFmtId="0" fontId="12" fillId="0" borderId="0" xfId="1" applyFont="1" applyAlignment="1">
      <alignment horizontal="left" vertical="center" wrapText="1"/>
    </xf>
    <xf numFmtId="0" fontId="19" fillId="2" borderId="0" xfId="7" applyFont="1" applyFill="1" applyAlignment="1">
      <alignment horizontal="center" vertical="center" wrapText="1"/>
    </xf>
    <xf numFmtId="0" fontId="19" fillId="2" borderId="0" xfId="7" applyFont="1" applyFill="1" applyAlignment="1">
      <alignment horizontal="center" vertical="center"/>
    </xf>
    <xf numFmtId="0" fontId="19" fillId="0" borderId="0" xfId="7" applyFont="1" applyAlignment="1">
      <alignment horizontal="center" vertical="center"/>
    </xf>
    <xf numFmtId="0" fontId="10" fillId="0" borderId="0" xfId="7" applyFont="1" applyAlignment="1">
      <alignment horizontal="center" vertical="center" wrapText="1"/>
    </xf>
    <xf numFmtId="0" fontId="10" fillId="0" borderId="0" xfId="7" applyFont="1" applyAlignment="1">
      <alignment horizontal="center"/>
    </xf>
    <xf numFmtId="0" fontId="27" fillId="0" borderId="46" xfId="8" applyFont="1" applyBorder="1" applyAlignment="1">
      <alignment horizontal="center" vertical="center" wrapText="1"/>
    </xf>
    <xf numFmtId="0" fontId="15" fillId="0" borderId="49" xfId="1" applyFont="1" applyBorder="1" applyAlignment="1">
      <alignment horizontal="justify" vertical="center" wrapText="1"/>
    </xf>
    <xf numFmtId="0" fontId="15" fillId="0" borderId="50" xfId="1" applyFont="1" applyBorder="1" applyAlignment="1">
      <alignment horizontal="justify" vertical="center" wrapText="1"/>
    </xf>
    <xf numFmtId="2" fontId="15" fillId="0" borderId="51" xfId="1" applyNumberFormat="1" applyFont="1" applyBorder="1" applyAlignment="1">
      <alignment horizontal="left" vertical="center" wrapText="1"/>
    </xf>
    <xf numFmtId="2" fontId="15" fillId="0" borderId="52" xfId="1" applyNumberFormat="1" applyFont="1" applyBorder="1" applyAlignment="1">
      <alignment horizontal="left" vertical="center" wrapText="1"/>
    </xf>
    <xf numFmtId="2" fontId="15" fillId="0" borderId="53" xfId="1" applyNumberFormat="1" applyFont="1" applyBorder="1" applyAlignment="1">
      <alignment horizontal="left" vertical="center" wrapText="1"/>
    </xf>
    <xf numFmtId="0" fontId="15" fillId="0" borderId="54" xfId="1" applyFont="1" applyBorder="1" applyAlignment="1">
      <alignment horizontal="justify" vertical="center" wrapText="1"/>
    </xf>
    <xf numFmtId="0" fontId="15" fillId="0" borderId="7" xfId="1" applyFont="1" applyBorder="1" applyAlignment="1">
      <alignment horizontal="justify" vertical="center" wrapText="1"/>
    </xf>
    <xf numFmtId="0" fontId="15" fillId="0" borderId="55" xfId="1" applyFont="1" applyBorder="1" applyAlignment="1">
      <alignment horizontal="left" vertical="center" wrapText="1"/>
    </xf>
    <xf numFmtId="0" fontId="15" fillId="0" borderId="26" xfId="1" applyFont="1" applyBorder="1" applyAlignment="1">
      <alignment horizontal="left" vertical="center" wrapText="1"/>
    </xf>
    <xf numFmtId="0" fontId="15" fillId="0" borderId="56" xfId="1" applyFont="1" applyBorder="1" applyAlignment="1">
      <alignment horizontal="left" vertical="center" wrapText="1"/>
    </xf>
    <xf numFmtId="0" fontId="15" fillId="0" borderId="54" xfId="1" applyFont="1" applyBorder="1" applyAlignment="1">
      <alignment horizontal="center" vertical="center" wrapText="1"/>
    </xf>
    <xf numFmtId="0" fontId="15" fillId="0" borderId="57"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58" xfId="1" applyFont="1" applyBorder="1" applyAlignment="1">
      <alignment horizontal="center" vertical="center" wrapText="1"/>
    </xf>
    <xf numFmtId="177" fontId="15" fillId="0" borderId="19" xfId="1" applyNumberFormat="1" applyFont="1" applyBorder="1" applyAlignment="1">
      <alignment horizontal="center" vertical="center" wrapText="1"/>
    </xf>
    <xf numFmtId="177" fontId="15" fillId="0" borderId="58" xfId="1" applyNumberFormat="1" applyFont="1" applyBorder="1" applyAlignment="1">
      <alignment horizontal="center" vertical="center" wrapText="1"/>
    </xf>
    <xf numFmtId="178" fontId="15" fillId="0" borderId="19" xfId="1" applyNumberFormat="1" applyFont="1" applyBorder="1" applyAlignment="1">
      <alignment horizontal="center" vertical="center" wrapText="1"/>
    </xf>
    <xf numFmtId="178" fontId="15" fillId="0" borderId="58" xfId="1" applyNumberFormat="1" applyFont="1" applyBorder="1" applyAlignment="1">
      <alignment horizontal="center" vertical="center" wrapText="1"/>
    </xf>
    <xf numFmtId="0" fontId="15" fillId="0" borderId="55"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56" xfId="1" applyFont="1" applyBorder="1" applyAlignment="1">
      <alignment horizontal="center" vertical="center" wrapText="1"/>
    </xf>
    <xf numFmtId="0" fontId="15" fillId="0" borderId="51" xfId="14" applyFont="1" applyBorder="1" applyAlignment="1">
      <alignment horizontal="left" vertical="center" wrapText="1"/>
    </xf>
    <xf numFmtId="0" fontId="15" fillId="0" borderId="52" xfId="14" applyFont="1" applyBorder="1" applyAlignment="1">
      <alignment horizontal="left" vertical="center" wrapText="1"/>
    </xf>
    <xf numFmtId="0" fontId="15" fillId="0" borderId="53" xfId="14" applyFont="1" applyBorder="1" applyAlignment="1">
      <alignment horizontal="left" vertical="center" wrapText="1"/>
    </xf>
    <xf numFmtId="0" fontId="15" fillId="0" borderId="51" xfId="1" applyFont="1" applyBorder="1" applyAlignment="1">
      <alignment horizontal="left" vertical="center" wrapText="1"/>
    </xf>
    <xf numFmtId="0" fontId="15" fillId="0" borderId="52" xfId="1" applyFont="1" applyBorder="1" applyAlignment="1">
      <alignment horizontal="left" vertical="center" wrapText="1"/>
    </xf>
    <xf numFmtId="0" fontId="15" fillId="0" borderId="53" xfId="1" applyFont="1" applyBorder="1" applyAlignment="1">
      <alignment horizontal="left" vertical="center" wrapText="1"/>
    </xf>
    <xf numFmtId="0" fontId="15" fillId="0" borderId="57" xfId="0" applyFont="1" applyBorder="1" applyAlignment="1">
      <alignment horizontal="center" vertical="center" wrapText="1"/>
    </xf>
    <xf numFmtId="0" fontId="5" fillId="0" borderId="75" xfId="0" applyFont="1" applyBorder="1" applyAlignment="1">
      <alignment horizontal="center" vertical="center"/>
    </xf>
    <xf numFmtId="0" fontId="15" fillId="0" borderId="19" xfId="0" applyFont="1" applyBorder="1" applyAlignment="1">
      <alignment horizontal="center" vertical="center" wrapText="1"/>
    </xf>
    <xf numFmtId="0" fontId="5" fillId="0" borderId="58" xfId="0" applyFont="1" applyBorder="1" applyAlignment="1">
      <alignment vertical="center"/>
    </xf>
    <xf numFmtId="0" fontId="15" fillId="0" borderId="58" xfId="0" applyFont="1" applyBorder="1" applyAlignment="1">
      <alignment horizontal="center" vertical="center" wrapText="1"/>
    </xf>
    <xf numFmtId="177" fontId="15" fillId="0" borderId="19" xfId="0" applyNumberFormat="1" applyFont="1" applyBorder="1" applyAlignment="1">
      <alignment horizontal="center" vertical="center" wrapText="1"/>
    </xf>
    <xf numFmtId="177" fontId="15" fillId="0" borderId="58" xfId="0" applyNumberFormat="1" applyFont="1" applyBorder="1" applyAlignment="1">
      <alignment horizontal="center" vertical="center" wrapText="1"/>
    </xf>
    <xf numFmtId="178" fontId="15" fillId="0" borderId="19" xfId="0" applyNumberFormat="1" applyFont="1" applyBorder="1" applyAlignment="1">
      <alignment horizontal="center" vertical="center" wrapText="1"/>
    </xf>
    <xf numFmtId="178" fontId="15" fillId="0" borderId="58" xfId="0" applyNumberFormat="1" applyFont="1" applyBorder="1" applyAlignment="1">
      <alignment horizontal="center" vertical="center" wrapText="1"/>
    </xf>
    <xf numFmtId="0" fontId="15" fillId="0" borderId="5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72" xfId="0" applyFont="1" applyBorder="1" applyAlignment="1">
      <alignment horizontal="justify" vertical="center"/>
    </xf>
    <xf numFmtId="0" fontId="5" fillId="0" borderId="73" xfId="0" applyFont="1" applyBorder="1" applyAlignment="1">
      <alignmen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3" xfId="0" applyFont="1" applyBorder="1" applyAlignment="1">
      <alignment horizontal="left" vertical="center"/>
    </xf>
    <xf numFmtId="0" fontId="15" fillId="0" borderId="74" xfId="0" applyFont="1" applyBorder="1" applyAlignment="1">
      <alignment horizontal="justify" vertical="center"/>
    </xf>
    <xf numFmtId="0" fontId="5" fillId="0" borderId="6" xfId="0" applyFont="1" applyBorder="1" applyAlignment="1">
      <alignment vertical="center"/>
    </xf>
    <xf numFmtId="0" fontId="15" fillId="0" borderId="55" xfId="0" applyFont="1" applyBorder="1" applyAlignment="1">
      <alignment horizontal="left" vertical="center" wrapText="1"/>
    </xf>
    <xf numFmtId="0" fontId="15" fillId="0" borderId="26" xfId="0" applyFont="1" applyBorder="1" applyAlignment="1">
      <alignment horizontal="left" vertical="center" wrapText="1"/>
    </xf>
    <xf numFmtId="0" fontId="15" fillId="0" borderId="56" xfId="0" applyFont="1" applyBorder="1" applyAlignment="1">
      <alignment horizontal="left" vertical="center" wrapText="1"/>
    </xf>
    <xf numFmtId="0" fontId="15" fillId="0" borderId="55" xfId="0" applyFont="1" applyBorder="1" applyAlignment="1">
      <alignment horizontal="left" vertical="center"/>
    </xf>
    <xf numFmtId="0" fontId="15" fillId="0" borderId="26" xfId="0" applyFont="1" applyBorder="1" applyAlignment="1">
      <alignment horizontal="left" vertical="center"/>
    </xf>
    <xf numFmtId="0" fontId="15" fillId="0" borderId="56" xfId="0" applyFont="1" applyBorder="1" applyAlignment="1">
      <alignment horizontal="left" vertical="center"/>
    </xf>
    <xf numFmtId="0" fontId="15" fillId="0" borderId="57" xfId="23" applyFont="1" applyBorder="1" applyAlignment="1">
      <alignment horizontal="center" vertical="center" wrapText="1"/>
    </xf>
    <xf numFmtId="0" fontId="15" fillId="0" borderId="75" xfId="23" applyFont="1" applyBorder="1" applyAlignment="1">
      <alignment horizontal="center" vertical="center" wrapText="1"/>
    </xf>
    <xf numFmtId="0" fontId="15" fillId="0" borderId="19" xfId="23" applyFont="1" applyBorder="1" applyAlignment="1">
      <alignment horizontal="center" vertical="center" wrapText="1"/>
    </xf>
    <xf numFmtId="0" fontId="15" fillId="0" borderId="58" xfId="23" applyFont="1" applyBorder="1" applyAlignment="1">
      <alignment horizontal="center" vertical="center" wrapText="1"/>
    </xf>
    <xf numFmtId="177" fontId="15" fillId="0" borderId="19" xfId="23" applyNumberFormat="1" applyFont="1" applyBorder="1" applyAlignment="1">
      <alignment horizontal="center" vertical="center" wrapText="1"/>
    </xf>
    <xf numFmtId="177" fontId="15" fillId="0" borderId="58" xfId="23" applyNumberFormat="1" applyFont="1" applyBorder="1" applyAlignment="1">
      <alignment horizontal="center" vertical="center" wrapText="1"/>
    </xf>
    <xf numFmtId="178" fontId="15" fillId="0" borderId="19" xfId="23" applyNumberFormat="1" applyFont="1" applyBorder="1" applyAlignment="1">
      <alignment horizontal="center" vertical="center" wrapText="1"/>
    </xf>
    <xf numFmtId="178" fontId="15" fillId="0" borderId="58" xfId="23" applyNumberFormat="1" applyFont="1" applyBorder="1" applyAlignment="1">
      <alignment horizontal="center" vertical="center" wrapText="1"/>
    </xf>
    <xf numFmtId="0" fontId="15" fillId="0" borderId="55" xfId="23" applyFont="1" applyBorder="1" applyAlignment="1">
      <alignment horizontal="center" vertical="center" wrapText="1"/>
    </xf>
    <xf numFmtId="0" fontId="15" fillId="0" borderId="26" xfId="23" applyFont="1" applyBorder="1" applyAlignment="1">
      <alignment horizontal="center" vertical="center" wrapText="1"/>
    </xf>
    <xf numFmtId="0" fontId="15" fillId="0" borderId="56" xfId="23" applyFont="1" applyBorder="1" applyAlignment="1">
      <alignment horizontal="center" vertical="center" wrapText="1"/>
    </xf>
    <xf numFmtId="0" fontId="15" fillId="0" borderId="72" xfId="23" applyFont="1" applyBorder="1" applyAlignment="1">
      <alignment horizontal="justify" vertical="center"/>
    </xf>
    <xf numFmtId="0" fontId="15" fillId="0" borderId="73" xfId="23" applyFont="1" applyBorder="1" applyAlignment="1">
      <alignment horizontal="justify" vertical="center"/>
    </xf>
    <xf numFmtId="0" fontId="15" fillId="0" borderId="51" xfId="0" applyFont="1" applyBorder="1" applyAlignment="1">
      <alignment horizontal="left" vertical="center" wrapText="1"/>
    </xf>
    <xf numFmtId="0" fontId="15" fillId="0" borderId="52" xfId="0" applyFont="1" applyBorder="1" applyAlignment="1">
      <alignment horizontal="left" vertical="center" wrapText="1"/>
    </xf>
    <xf numFmtId="0" fontId="15" fillId="0" borderId="53" xfId="0" applyFont="1" applyBorder="1" applyAlignment="1">
      <alignment horizontal="left" vertical="center" wrapText="1"/>
    </xf>
    <xf numFmtId="0" fontId="15" fillId="0" borderId="74" xfId="23" applyFont="1" applyBorder="1" applyAlignment="1">
      <alignment horizontal="justify" vertical="center"/>
    </xf>
    <xf numFmtId="0" fontId="15" fillId="0" borderId="6" xfId="23" applyFont="1" applyBorder="1" applyAlignment="1">
      <alignment horizontal="justify" vertical="center"/>
    </xf>
    <xf numFmtId="0" fontId="15" fillId="0" borderId="55" xfId="23" applyFont="1" applyBorder="1" applyAlignment="1">
      <alignment horizontal="left" vertical="center" wrapText="1"/>
    </xf>
    <xf numFmtId="0" fontId="15" fillId="0" borderId="26" xfId="23" applyFont="1" applyBorder="1" applyAlignment="1">
      <alignment horizontal="left" vertical="center" wrapText="1"/>
    </xf>
    <xf numFmtId="0" fontId="15" fillId="0" borderId="56" xfId="23" applyFont="1" applyBorder="1" applyAlignment="1">
      <alignment horizontal="left" vertical="center" wrapText="1"/>
    </xf>
    <xf numFmtId="0" fontId="15" fillId="0" borderId="54" xfId="6" applyFont="1" applyBorder="1" applyAlignment="1">
      <alignment horizontal="center" vertical="center" wrapText="1"/>
    </xf>
    <xf numFmtId="0" fontId="15" fillId="0" borderId="57" xfId="6" applyFont="1" applyBorder="1" applyAlignment="1">
      <alignment horizontal="center" vertical="center" wrapText="1"/>
    </xf>
    <xf numFmtId="0" fontId="15" fillId="0" borderId="7" xfId="6" applyFont="1" applyBorder="1" applyAlignment="1">
      <alignment horizontal="center" vertical="center" wrapText="1"/>
    </xf>
    <xf numFmtId="0" fontId="15" fillId="0" borderId="19" xfId="6" applyFont="1" applyBorder="1" applyAlignment="1">
      <alignment horizontal="center" vertical="center" wrapText="1"/>
    </xf>
    <xf numFmtId="0" fontId="15" fillId="0" borderId="58" xfId="6" applyFont="1" applyBorder="1" applyAlignment="1">
      <alignment horizontal="center" vertical="center" wrapText="1"/>
    </xf>
    <xf numFmtId="177" fontId="15" fillId="0" borderId="19" xfId="6" applyNumberFormat="1" applyFont="1" applyBorder="1" applyAlignment="1">
      <alignment horizontal="center" vertical="center" wrapText="1"/>
    </xf>
    <xf numFmtId="177" fontId="15" fillId="0" borderId="58" xfId="6" applyNumberFormat="1" applyFont="1" applyBorder="1" applyAlignment="1">
      <alignment horizontal="center" vertical="center" wrapText="1"/>
    </xf>
    <xf numFmtId="178" fontId="15" fillId="0" borderId="19" xfId="6" applyNumberFormat="1" applyFont="1" applyBorder="1" applyAlignment="1">
      <alignment horizontal="center" vertical="center" wrapText="1"/>
    </xf>
    <xf numFmtId="178" fontId="15" fillId="0" borderId="58" xfId="6" applyNumberFormat="1" applyFont="1" applyBorder="1" applyAlignment="1">
      <alignment horizontal="center" vertical="center" wrapText="1"/>
    </xf>
    <xf numFmtId="0" fontId="15" fillId="0" borderId="55" xfId="6" applyFont="1" applyBorder="1" applyAlignment="1">
      <alignment horizontal="center" vertical="center" wrapText="1"/>
    </xf>
    <xf numFmtId="0" fontId="15" fillId="0" borderId="26" xfId="6" applyFont="1" applyBorder="1" applyAlignment="1">
      <alignment horizontal="center" vertical="center" wrapText="1"/>
    </xf>
    <xf numFmtId="0" fontId="15" fillId="0" borderId="56" xfId="6" applyFont="1" applyBorder="1" applyAlignment="1">
      <alignment horizontal="center" vertical="center" wrapText="1"/>
    </xf>
    <xf numFmtId="0" fontId="15" fillId="0" borderId="49" xfId="6" applyFont="1" applyBorder="1" applyAlignment="1">
      <alignment horizontal="justify" vertical="center"/>
    </xf>
    <xf numFmtId="0" fontId="15" fillId="0" borderId="50" xfId="6" applyFont="1" applyBorder="1" applyAlignment="1">
      <alignment horizontal="justify" vertical="center"/>
    </xf>
    <xf numFmtId="0" fontId="15" fillId="0" borderId="54" xfId="6" applyFont="1" applyBorder="1" applyAlignment="1">
      <alignment horizontal="justify" vertical="center"/>
    </xf>
    <xf numFmtId="0" fontId="15" fillId="0" borderId="7" xfId="6" applyFont="1" applyBorder="1" applyAlignment="1">
      <alignment horizontal="justify" vertical="center"/>
    </xf>
    <xf numFmtId="0" fontId="15" fillId="0" borderId="55" xfId="6" applyFont="1" applyBorder="1" applyAlignment="1">
      <alignment horizontal="left" vertical="center" wrapText="1"/>
    </xf>
    <xf numFmtId="0" fontId="15" fillId="0" borderId="26" xfId="6" applyFont="1" applyBorder="1" applyAlignment="1">
      <alignment horizontal="left" vertical="center" wrapText="1"/>
    </xf>
    <xf numFmtId="0" fontId="15" fillId="0" borderId="56" xfId="6" applyFont="1" applyBorder="1" applyAlignment="1">
      <alignment horizontal="left" vertical="center" wrapText="1"/>
    </xf>
    <xf numFmtId="0" fontId="15" fillId="2" borderId="49" xfId="1" applyFont="1" applyFill="1" applyBorder="1" applyAlignment="1">
      <alignment horizontal="justify" vertical="center" wrapText="1"/>
    </xf>
    <xf numFmtId="0" fontId="15" fillId="2" borderId="50" xfId="1" applyFont="1" applyFill="1" applyBorder="1" applyAlignment="1">
      <alignment horizontal="justify" vertical="center" wrapText="1"/>
    </xf>
    <xf numFmtId="0" fontId="15" fillId="2" borderId="51" xfId="1" applyFont="1" applyFill="1" applyBorder="1" applyAlignment="1">
      <alignment horizontal="left" vertical="center" wrapText="1"/>
    </xf>
    <xf numFmtId="0" fontId="15" fillId="2" borderId="52" xfId="1" applyFont="1" applyFill="1" applyBorder="1" applyAlignment="1">
      <alignment horizontal="left" vertical="center" wrapText="1"/>
    </xf>
    <xf numFmtId="0" fontId="15" fillId="2" borderId="53" xfId="1" applyFont="1" applyFill="1" applyBorder="1" applyAlignment="1">
      <alignment horizontal="left" vertical="center" wrapText="1"/>
    </xf>
    <xf numFmtId="0" fontId="15" fillId="2" borderId="54" xfId="1" applyFont="1" applyFill="1" applyBorder="1" applyAlignment="1">
      <alignment horizontal="justify" vertical="center" wrapText="1"/>
    </xf>
    <xf numFmtId="0" fontId="15" fillId="2" borderId="7" xfId="1" applyFont="1" applyFill="1" applyBorder="1" applyAlignment="1">
      <alignment horizontal="justify" vertical="center" wrapText="1"/>
    </xf>
    <xf numFmtId="0" fontId="15" fillId="2" borderId="55" xfId="1" applyFont="1" applyFill="1" applyBorder="1" applyAlignment="1">
      <alignment horizontal="left" vertical="center" wrapText="1"/>
    </xf>
    <xf numFmtId="0" fontId="15" fillId="2" borderId="26" xfId="1" applyFont="1" applyFill="1" applyBorder="1" applyAlignment="1">
      <alignment horizontal="left" vertical="center" wrapText="1"/>
    </xf>
    <xf numFmtId="0" fontId="15" fillId="2" borderId="56" xfId="1" applyFont="1" applyFill="1" applyBorder="1" applyAlignment="1">
      <alignment horizontal="left" vertical="center" wrapText="1"/>
    </xf>
    <xf numFmtId="0" fontId="28" fillId="0" borderId="49" xfId="1" applyFont="1" applyBorder="1" applyAlignment="1">
      <alignment horizontal="justify" vertical="center" wrapText="1"/>
    </xf>
    <xf numFmtId="0" fontId="28" fillId="0" borderId="50" xfId="1" applyFont="1" applyBorder="1" applyAlignment="1">
      <alignment horizontal="justify" vertical="center" wrapText="1"/>
    </xf>
    <xf numFmtId="0" fontId="15" fillId="0" borderId="72" xfId="1" applyFont="1" applyBorder="1" applyAlignment="1">
      <alignment horizontal="justify" vertical="center" wrapText="1"/>
    </xf>
    <xf numFmtId="0" fontId="15" fillId="0" borderId="73" xfId="1" applyFont="1" applyBorder="1" applyAlignment="1">
      <alignment horizontal="justify" vertical="center" wrapText="1"/>
    </xf>
    <xf numFmtId="2" fontId="15" fillId="0" borderId="51" xfId="0" applyNumberFormat="1" applyFont="1" applyBorder="1" applyAlignment="1">
      <alignment horizontal="left" vertical="center" wrapText="1"/>
    </xf>
    <xf numFmtId="2" fontId="15" fillId="0" borderId="52" xfId="0" applyNumberFormat="1" applyFont="1" applyBorder="1" applyAlignment="1">
      <alignment horizontal="left" vertical="center" wrapText="1"/>
    </xf>
    <xf numFmtId="2" fontId="15" fillId="0" borderId="53" xfId="0" applyNumberFormat="1" applyFont="1" applyBorder="1" applyAlignment="1">
      <alignment horizontal="left" vertical="center" wrapText="1"/>
    </xf>
    <xf numFmtId="0" fontId="15" fillId="2" borderId="54" xfId="1" applyFont="1" applyFill="1" applyBorder="1" applyAlignment="1">
      <alignment horizontal="center" vertical="center" wrapText="1"/>
    </xf>
    <xf numFmtId="0" fontId="15" fillId="2" borderId="57"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58" xfId="1" applyFont="1" applyFill="1" applyBorder="1" applyAlignment="1">
      <alignment horizontal="center" vertical="center" wrapText="1"/>
    </xf>
    <xf numFmtId="177" fontId="15" fillId="2" borderId="19" xfId="1" applyNumberFormat="1" applyFont="1" applyFill="1" applyBorder="1" applyAlignment="1">
      <alignment horizontal="center" vertical="center" wrapText="1"/>
    </xf>
    <xf numFmtId="177" fontId="15" fillId="2" borderId="58" xfId="1" applyNumberFormat="1" applyFont="1" applyFill="1" applyBorder="1" applyAlignment="1">
      <alignment horizontal="center" vertical="center" wrapText="1"/>
    </xf>
    <xf numFmtId="178" fontId="15" fillId="2" borderId="19" xfId="1" applyNumberFormat="1" applyFont="1" applyFill="1" applyBorder="1" applyAlignment="1">
      <alignment horizontal="center" vertical="center" wrapText="1"/>
    </xf>
    <xf numFmtId="178" fontId="15" fillId="2" borderId="58" xfId="1" applyNumberFormat="1" applyFont="1" applyFill="1" applyBorder="1" applyAlignment="1">
      <alignment horizontal="center" vertical="center" wrapText="1"/>
    </xf>
    <xf numFmtId="0" fontId="15" fillId="2" borderId="5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56" xfId="1" applyFont="1" applyFill="1" applyBorder="1" applyAlignment="1">
      <alignment horizontal="center" vertical="center" wrapText="1"/>
    </xf>
    <xf numFmtId="0" fontId="15" fillId="0" borderId="75" xfId="6" applyFont="1" applyBorder="1" applyAlignment="1">
      <alignment horizontal="center" vertical="center" wrapText="1"/>
    </xf>
    <xf numFmtId="0" fontId="15" fillId="0" borderId="74" xfId="6" applyFont="1" applyBorder="1" applyAlignment="1">
      <alignment horizontal="justify" vertical="center"/>
    </xf>
    <xf numFmtId="0" fontId="15" fillId="0" borderId="6" xfId="6" applyFont="1" applyBorder="1" applyAlignment="1">
      <alignment horizontal="justify" vertical="center"/>
    </xf>
    <xf numFmtId="0" fontId="37" fillId="0" borderId="46" xfId="8" applyFont="1" applyBorder="1" applyAlignment="1">
      <alignment horizontal="center" vertical="center" wrapText="1"/>
    </xf>
  </cellXfs>
  <cellStyles count="30">
    <cellStyle name="Millares 2" xfId="2" xr:uid="{A93AB539-210D-48B2-9C3C-985284CC761A}"/>
    <cellStyle name="Millares 2 6" xfId="10" xr:uid="{70DB11A8-9EEC-4098-9D7D-CDF84EC31729}"/>
    <cellStyle name="Millares 3" xfId="16" xr:uid="{C69361CE-E5F3-4B6E-91EA-F07BA1CDF112}"/>
    <cellStyle name="Millares 3 23" xfId="9" xr:uid="{CC05EF2C-CCC0-4857-8A0C-A7E41AABAC05}"/>
    <cellStyle name="Millares 5" xfId="22" xr:uid="{54300874-5D0C-40AE-8D7C-DC18C86B78BD}"/>
    <cellStyle name="Moneda 2 2" xfId="3" xr:uid="{76513B89-5AB8-4F35-9C56-761BD952CF15}"/>
    <cellStyle name="Moneda 2 2 2" xfId="4" xr:uid="{24ACBDB5-28CF-49B2-BA9C-E981B45C4792}"/>
    <cellStyle name="Moneda 2 4" xfId="28" xr:uid="{BB668C32-E6D2-4428-8875-85A3185B9751}"/>
    <cellStyle name="Moneda 3 11" xfId="12" xr:uid="{372AB698-48DB-4D11-B2DA-E58D9A5E8F37}"/>
    <cellStyle name="Moneda 3 3" xfId="24" xr:uid="{6AA2E3FE-7D9F-48C5-B599-0E22EEF392DA}"/>
    <cellStyle name="Moneda 4 2" xfId="5" xr:uid="{7C0DF9D1-DD8F-496E-969E-8F57A5C79250}"/>
    <cellStyle name="Normal" xfId="0" builtinId="0"/>
    <cellStyle name="Normal 10 2" xfId="18" xr:uid="{3C184D81-6FC5-4E63-B411-68E23B69EF48}"/>
    <cellStyle name="Normal 11" xfId="8" xr:uid="{2D5480C9-A2C3-498A-9B45-E52A64AD537F}"/>
    <cellStyle name="Normal 2 10" xfId="6" xr:uid="{1E46B9CD-0CA3-4DD6-9255-DF1D944C9B5F}"/>
    <cellStyle name="Normal 2 10 2" xfId="23" xr:uid="{B54BCDCD-B5AE-458A-959E-1210C6464B3C}"/>
    <cellStyle name="Normal 2 13" xfId="15" xr:uid="{1C303AA0-80F3-499F-9239-51096AA815DC}"/>
    <cellStyle name="Normal 2 2" xfId="1" xr:uid="{7FB62F26-1E9A-4328-8CD6-DC92F4EB62C0}"/>
    <cellStyle name="Normal 2 2 2" xfId="20" xr:uid="{A9CB710C-B909-449A-93B8-A84B22BDFA74}"/>
    <cellStyle name="Normal 2 7" xfId="25" xr:uid="{698062F9-33AB-4D73-8A46-D37172ADCF00}"/>
    <cellStyle name="Normal 2 9" xfId="26" xr:uid="{9CD7E679-4C9C-4A4C-BADF-93687B0AAA75}"/>
    <cellStyle name="Normal 3 10" xfId="7" xr:uid="{F9AD85AD-7F25-4E06-9F90-E6D45EF53EBA}"/>
    <cellStyle name="Normal 3 56" xfId="21" xr:uid="{5EE250EF-CC95-4B87-B173-C74C51243A2E}"/>
    <cellStyle name="Normal 4" xfId="14" xr:uid="{DCAA1B25-EEAE-4F37-84A8-7E688B454191}"/>
    <cellStyle name="Normal 4 10" xfId="19" xr:uid="{65E10B27-40CC-499D-883E-F942489F717A}"/>
    <cellStyle name="Normal 7" xfId="29" xr:uid="{73396AB6-293D-46D9-9C1B-E1CF33876B8A}"/>
    <cellStyle name="Normal 8" xfId="27" xr:uid="{FDB9AAB3-FA4A-4654-8E28-E25E3D299611}"/>
    <cellStyle name="Porcentaje 2 2" xfId="11" xr:uid="{49F5E8A5-435C-4B7D-AE71-065CA32A6086}"/>
    <cellStyle name="Porcentual 2" xfId="13" xr:uid="{7A3B18E4-772A-4F1C-9CCF-78ADBBAA276F}"/>
    <cellStyle name="Porcentual 2 5" xfId="17" xr:uid="{8853442F-C4DA-4F30-A00F-5588703AF8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2510EF10-FE29-4625-BABB-BCDABEEEF0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55561</xdr:rowOff>
    </xdr:from>
    <xdr:to>
      <xdr:col>1</xdr:col>
      <xdr:colOff>1270000</xdr:colOff>
      <xdr:row>3</xdr:row>
      <xdr:rowOff>317500</xdr:rowOff>
    </xdr:to>
    <xdr:pic>
      <xdr:nvPicPr>
        <xdr:cNvPr id="2" name="3 Imagen" descr="E:\Usuario\Pictures\Serviciudad1.jpg">
          <a:extLst>
            <a:ext uri="{FF2B5EF4-FFF2-40B4-BE49-F238E27FC236}">
              <a16:creationId xmlns:a16="http://schemas.microsoft.com/office/drawing/2014/main" id="{8EE48B5E-313B-47D7-B753-6566D2B901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5561"/>
          <a:ext cx="1765300" cy="140493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briel/Proyectos/Pereira%20Colectores%20Quebrada%20Letras/Dise&#241;o%20y%20Chequeo%20Hidraulico%20Interceptor%20Q%20Letra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abriel\Proyectos\Pereira%20Colectores%20Quebrada%20Letras\Dise&#241;o%20y%20Chequeo%20Hidraulico%20Interceptor%20Q%20Letras%20V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abriel/Proyectos/Pereira%20Colectores%20Quebrada%20Letras/Dise&#241;o%20y%20Chequeo%20Hidraulico%20Interceptor%20Q%20Letras%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Gabriel\Proyectos\Pereira%20Colectores%20Quebrada%20Letras\Dise&#241;o%20y%20Chequeo%20Hidraulico%20Interceptor%20Q%20Letra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sktop/Cotas%20AR%20Irr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esktop\Cotas%20AR%20Ir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royecto%20Santa%20Helena\STO-111%20EXPANSION%20RED%20DE%20ACUEDUCTO%20CONDUCCION%20DESDE%20LOS%20JUNCOS%20A%20CERRO%20AZUL%20Ajustad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T&#233;cnico/Presupuestos/APU_5000_Enero_2017%20por%20ajust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CANTIDADES"/>
      <sheetName val="PRESUPUESTO NUEVO"/>
      <sheetName val="PRESUPUESTO OPTIMIZACIÓN"/>
      <sheetName val="RESUMEN"/>
      <sheetName val="APU"/>
      <sheetName val="CANTIDADES 170 mill"/>
      <sheetName val="170 mil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gral"/>
      <sheetName val="Diseño Chequeo LETRAS qmh Per"/>
      <sheetName val="Diseño LETRAS"/>
      <sheetName val="PRESUPUESTO NUEVO"/>
      <sheetName val="APU"/>
      <sheetName val="CANTIDADES"/>
      <sheetName val="PRESUPUESTO OPTIMIZACIÓN"/>
      <sheetName val="CANTIDADES 170 mill"/>
      <sheetName val="170 mill."/>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DISEÑO"/>
      <sheetName val="Express datos"/>
      <sheetName val="Cuadro resumen camaras"/>
    </sheetNames>
    <sheetDataSet>
      <sheetData sheetId="0">
        <row r="5">
          <cell r="A5" t="str">
            <v>CJ-01</v>
          </cell>
          <cell r="B5">
            <v>1156223.588</v>
          </cell>
          <cell r="C5">
            <v>1074362.7819999999</v>
          </cell>
        </row>
        <row r="6">
          <cell r="A6" t="str">
            <v>CJ-02</v>
          </cell>
          <cell r="B6">
            <v>1156243.02</v>
          </cell>
          <cell r="C6">
            <v>1074377.4539999999</v>
          </cell>
        </row>
        <row r="7">
          <cell r="A7" t="str">
            <v>CJ-03</v>
          </cell>
          <cell r="B7">
            <v>1156244.0519999999</v>
          </cell>
          <cell r="C7">
            <v>1074376.088</v>
          </cell>
        </row>
        <row r="8">
          <cell r="A8" t="str">
            <v>CJ-04</v>
          </cell>
          <cell r="B8">
            <v>1156249.1070000001</v>
          </cell>
          <cell r="C8">
            <v>1074379.905</v>
          </cell>
        </row>
        <row r="9">
          <cell r="A9" t="str">
            <v>CJ-05</v>
          </cell>
          <cell r="B9">
            <v>1156264.567</v>
          </cell>
          <cell r="C9">
            <v>1074391.578</v>
          </cell>
        </row>
        <row r="10">
          <cell r="A10" t="str">
            <v>CJ-06</v>
          </cell>
          <cell r="B10">
            <v>1156273.4099999999</v>
          </cell>
          <cell r="C10">
            <v>1074394.25</v>
          </cell>
        </row>
        <row r="11">
          <cell r="A11" t="str">
            <v>CJ-07</v>
          </cell>
          <cell r="B11">
            <v>1156284.7679999999</v>
          </cell>
          <cell r="C11">
            <v>1074403.3419999999</v>
          </cell>
        </row>
        <row r="12">
          <cell r="A12" t="str">
            <v>CJ-08</v>
          </cell>
          <cell r="B12">
            <v>1156292.7479999999</v>
          </cell>
          <cell r="C12">
            <v>1074413.4040000001</v>
          </cell>
        </row>
        <row r="13">
          <cell r="A13" t="str">
            <v>CJ-09</v>
          </cell>
          <cell r="B13">
            <v>1156315.21</v>
          </cell>
          <cell r="C13">
            <v>1074429.9450000001</v>
          </cell>
        </row>
        <row r="14">
          <cell r="A14" t="str">
            <v>CJ-10</v>
          </cell>
          <cell r="B14">
            <v>1156342.504</v>
          </cell>
          <cell r="C14">
            <v>1074451.5689999999</v>
          </cell>
        </row>
        <row r="15">
          <cell r="A15" t="str">
            <v>CI-01</v>
          </cell>
          <cell r="B15">
            <v>1156352.8689999999</v>
          </cell>
          <cell r="C15">
            <v>1074463.49</v>
          </cell>
        </row>
        <row r="16">
          <cell r="A16" t="str">
            <v>CI-02</v>
          </cell>
          <cell r="B16">
            <v>1156357.6240000001</v>
          </cell>
          <cell r="C16">
            <v>1074466.084</v>
          </cell>
        </row>
        <row r="17">
          <cell r="A17" t="str">
            <v>CI-03</v>
          </cell>
          <cell r="B17">
            <v>1156361.629</v>
          </cell>
          <cell r="C17">
            <v>1074471.061</v>
          </cell>
        </row>
        <row r="18">
          <cell r="A18" t="str">
            <v>CI-04</v>
          </cell>
          <cell r="B18">
            <v>1156365.237</v>
          </cell>
          <cell r="C18">
            <v>1074477.9850000001</v>
          </cell>
        </row>
        <row r="19">
          <cell r="A19" t="str">
            <v>CI-05</v>
          </cell>
          <cell r="B19">
            <v>1156377.8870000001</v>
          </cell>
          <cell r="C19">
            <v>1074492.047</v>
          </cell>
        </row>
        <row r="20">
          <cell r="A20" t="str">
            <v>CI-06</v>
          </cell>
          <cell r="B20">
            <v>1156387.27</v>
          </cell>
          <cell r="C20">
            <v>1074508.1599999999</v>
          </cell>
        </row>
        <row r="21">
          <cell r="A21" t="str">
            <v>CI-07</v>
          </cell>
          <cell r="B21">
            <v>1156392.4040000001</v>
          </cell>
          <cell r="C21">
            <v>1074514.7819999999</v>
          </cell>
        </row>
        <row r="22">
          <cell r="A22" t="str">
            <v>CI-08</v>
          </cell>
          <cell r="B22">
            <v>1156398.7620000001</v>
          </cell>
          <cell r="C22">
            <v>1074523.6880000001</v>
          </cell>
        </row>
        <row r="23">
          <cell r="A23" t="str">
            <v>CI-09</v>
          </cell>
          <cell r="B23">
            <v>1156420.0460000001</v>
          </cell>
          <cell r="C23">
            <v>1074553.409</v>
          </cell>
        </row>
        <row r="24">
          <cell r="A24" t="str">
            <v>CI-10</v>
          </cell>
          <cell r="B24">
            <v>1156434.5689999999</v>
          </cell>
          <cell r="C24">
            <v>1074571.888</v>
          </cell>
        </row>
        <row r="25">
          <cell r="A25" t="str">
            <v>CI-11</v>
          </cell>
          <cell r="B25">
            <v>1156439.524</v>
          </cell>
          <cell r="C25">
            <v>1074573.531</v>
          </cell>
        </row>
        <row r="26">
          <cell r="A26" t="str">
            <v>CI-12</v>
          </cell>
          <cell r="B26">
            <v>1156462.8400000001</v>
          </cell>
          <cell r="C26">
            <v>1074610.1240000001</v>
          </cell>
        </row>
        <row r="27">
          <cell r="A27" t="str">
            <v>CI-13</v>
          </cell>
          <cell r="B27">
            <v>1156468.807</v>
          </cell>
          <cell r="C27">
            <v>1074629.0919999999</v>
          </cell>
        </row>
        <row r="28">
          <cell r="A28" t="str">
            <v>CI-14</v>
          </cell>
          <cell r="B28">
            <v>1156485.3659999999</v>
          </cell>
          <cell r="C28">
            <v>1074656.2450000001</v>
          </cell>
        </row>
        <row r="29">
          <cell r="A29" t="str">
            <v>CI-15</v>
          </cell>
          <cell r="B29">
            <v>1156498.801</v>
          </cell>
          <cell r="C29">
            <v>1074665.8999999999</v>
          </cell>
        </row>
        <row r="30">
          <cell r="A30" t="str">
            <v>CI-16</v>
          </cell>
          <cell r="B30">
            <v>1156503.4280000001</v>
          </cell>
          <cell r="C30">
            <v>1074672.19</v>
          </cell>
        </row>
        <row r="31">
          <cell r="A31" t="str">
            <v>CI-17</v>
          </cell>
          <cell r="B31">
            <v>1156509.7</v>
          </cell>
          <cell r="C31">
            <v>1074682.419</v>
          </cell>
        </row>
        <row r="32">
          <cell r="A32" t="str">
            <v>CI-18</v>
          </cell>
          <cell r="B32">
            <v>1156514.064</v>
          </cell>
          <cell r="C32">
            <v>1074693.5970000001</v>
          </cell>
        </row>
        <row r="33">
          <cell r="A33" t="str">
            <v>CI-19</v>
          </cell>
          <cell r="B33">
            <v>1156518.4720000001</v>
          </cell>
          <cell r="C33">
            <v>1074704.7579999999</v>
          </cell>
        </row>
        <row r="34">
          <cell r="A34" t="str">
            <v>CI-20</v>
          </cell>
          <cell r="B34">
            <v>1156522.7790000001</v>
          </cell>
          <cell r="C34">
            <v>1074715.959</v>
          </cell>
        </row>
        <row r="35">
          <cell r="A35" t="str">
            <v>CI-21</v>
          </cell>
          <cell r="B35">
            <v>1156526.2520000001</v>
          </cell>
          <cell r="C35">
            <v>1074727.4450000001</v>
          </cell>
        </row>
        <row r="36">
          <cell r="A36" t="str">
            <v>CI-22</v>
          </cell>
          <cell r="B36">
            <v>1156530.091</v>
          </cell>
          <cell r="C36">
            <v>1074742.3500000001</v>
          </cell>
        </row>
        <row r="37">
          <cell r="A37" t="str">
            <v>CI-23</v>
          </cell>
          <cell r="B37">
            <v>1156527.186</v>
          </cell>
          <cell r="C37">
            <v>1074754.3319999999</v>
          </cell>
        </row>
        <row r="38">
          <cell r="A38" t="str">
            <v>CI-24</v>
          </cell>
          <cell r="B38">
            <v>1156530.889</v>
          </cell>
          <cell r="C38">
            <v>1074764.091</v>
          </cell>
        </row>
        <row r="39">
          <cell r="A39" t="str">
            <v>CI-25</v>
          </cell>
          <cell r="B39">
            <v>1156535.186</v>
          </cell>
          <cell r="C39">
            <v>1074766.433</v>
          </cell>
        </row>
        <row r="40">
          <cell r="A40" t="str">
            <v>CI-26</v>
          </cell>
          <cell r="B40">
            <v>1156538.753</v>
          </cell>
          <cell r="C40">
            <v>1074765.42</v>
          </cell>
        </row>
        <row r="41">
          <cell r="A41" t="str">
            <v>CI-27</v>
          </cell>
          <cell r="B41">
            <v>1156542.8370000001</v>
          </cell>
          <cell r="C41">
            <v>1074773.1869999999</v>
          </cell>
        </row>
        <row r="42">
          <cell r="A42" t="str">
            <v>CI-28</v>
          </cell>
          <cell r="B42">
            <v>1156548.2679999999</v>
          </cell>
          <cell r="C42">
            <v>1074795.6329999999</v>
          </cell>
        </row>
        <row r="43">
          <cell r="A43" t="str">
            <v>CI-29</v>
          </cell>
          <cell r="B43">
            <v>1156551.1640000001</v>
          </cell>
          <cell r="C43">
            <v>1074812.9380000001</v>
          </cell>
        </row>
        <row r="44">
          <cell r="A44" t="str">
            <v>CI-30</v>
          </cell>
          <cell r="B44">
            <v>1156548.209</v>
          </cell>
          <cell r="C44">
            <v>1074823.7590000001</v>
          </cell>
        </row>
        <row r="45">
          <cell r="A45" t="str">
            <v>CI-31</v>
          </cell>
          <cell r="B45">
            <v>1156549.2439999999</v>
          </cell>
          <cell r="C45">
            <v>1074836.436</v>
          </cell>
        </row>
        <row r="46">
          <cell r="A46" t="str">
            <v>CI-32</v>
          </cell>
          <cell r="B46">
            <v>1156550.2139999999</v>
          </cell>
          <cell r="C46">
            <v>1074849.8629999999</v>
          </cell>
        </row>
        <row r="47">
          <cell r="A47" t="str">
            <v>CI-33</v>
          </cell>
          <cell r="B47">
            <v>1156533.635</v>
          </cell>
          <cell r="C47">
            <v>1074856.297</v>
          </cell>
        </row>
        <row r="48">
          <cell r="A48" t="str">
            <v>CP-01</v>
          </cell>
          <cell r="B48">
            <v>1156524.726</v>
          </cell>
          <cell r="C48">
            <v>1074860.371</v>
          </cell>
        </row>
        <row r="49">
          <cell r="A49">
            <v>0</v>
          </cell>
          <cell r="B49">
            <v>0</v>
          </cell>
          <cell r="C49">
            <v>0</v>
          </cell>
        </row>
        <row r="50">
          <cell r="A50">
            <v>0</v>
          </cell>
          <cell r="B50">
            <v>0</v>
          </cell>
          <cell r="C50">
            <v>0</v>
          </cell>
        </row>
        <row r="51">
          <cell r="A51">
            <v>0</v>
          </cell>
          <cell r="B51">
            <v>0</v>
          </cell>
          <cell r="C51">
            <v>0</v>
          </cell>
        </row>
        <row r="52">
          <cell r="A52">
            <v>0</v>
          </cell>
          <cell r="B52">
            <v>0</v>
          </cell>
          <cell r="C52">
            <v>0</v>
          </cell>
        </row>
        <row r="53">
          <cell r="A53" t="str">
            <v>CLL-01</v>
          </cell>
          <cell r="B53">
            <v>1156230.4480000001</v>
          </cell>
          <cell r="C53">
            <v>1074730.568</v>
          </cell>
        </row>
        <row r="54">
          <cell r="A54" t="str">
            <v>CLL-02</v>
          </cell>
          <cell r="B54">
            <v>1156252.6310000001</v>
          </cell>
          <cell r="C54">
            <v>1074758.4269999999</v>
          </cell>
        </row>
        <row r="55">
          <cell r="A55" t="str">
            <v>CLL-03</v>
          </cell>
          <cell r="B55">
            <v>1156301.76</v>
          </cell>
          <cell r="C55">
            <v>1074732.273</v>
          </cell>
        </row>
        <row r="56">
          <cell r="A56" t="str">
            <v>CLL-04</v>
          </cell>
          <cell r="B56">
            <v>1156350.73</v>
          </cell>
          <cell r="C56">
            <v>1074706.2579999999</v>
          </cell>
        </row>
        <row r="57">
          <cell r="A57" t="str">
            <v>CLL-05</v>
          </cell>
          <cell r="B57">
            <v>1156402.0390000001</v>
          </cell>
          <cell r="C57">
            <v>1074676.4990000001</v>
          </cell>
        </row>
        <row r="58">
          <cell r="A58" t="str">
            <v>CLL-06</v>
          </cell>
          <cell r="B58">
            <v>1156380.818</v>
          </cell>
          <cell r="C58">
            <v>1074634.7150000001</v>
          </cell>
        </row>
        <row r="59">
          <cell r="A59" t="str">
            <v>CLL-07</v>
          </cell>
          <cell r="B59">
            <v>1156418.486</v>
          </cell>
          <cell r="C59">
            <v>1074611.78</v>
          </cell>
        </row>
        <row r="60">
          <cell r="A60" t="str">
            <v>CLL-08</v>
          </cell>
          <cell r="B60">
            <v>1156425.3230000001</v>
          </cell>
          <cell r="C60">
            <v>1074607.6259999999</v>
          </cell>
        </row>
        <row r="61">
          <cell r="A61" t="str">
            <v>CLL-09</v>
          </cell>
          <cell r="B61">
            <v>1156454.7849999999</v>
          </cell>
          <cell r="C61">
            <v>1074661.2339999999</v>
          </cell>
        </row>
        <row r="62">
          <cell r="A62" t="str">
            <v>CLL-10</v>
          </cell>
          <cell r="B62">
            <v>1156484.9979999999</v>
          </cell>
          <cell r="C62">
            <v>1074714.2209999999</v>
          </cell>
        </row>
        <row r="63">
          <cell r="A63" t="str">
            <v>DES-01</v>
          </cell>
          <cell r="B63">
            <v>1156511.08</v>
          </cell>
          <cell r="C63">
            <v>1074701.78</v>
          </cell>
        </row>
        <row r="64">
          <cell r="A64">
            <v>0</v>
          </cell>
          <cell r="B64">
            <v>0</v>
          </cell>
          <cell r="C64">
            <v>0</v>
          </cell>
        </row>
        <row r="65">
          <cell r="A65">
            <v>0</v>
          </cell>
          <cell r="B65">
            <v>0</v>
          </cell>
          <cell r="C65">
            <v>0</v>
          </cell>
        </row>
        <row r="66">
          <cell r="A66" t="str">
            <v>CBZ-01</v>
          </cell>
          <cell r="B66">
            <v>1156244.51</v>
          </cell>
          <cell r="C66">
            <v>1074650.75</v>
          </cell>
        </row>
        <row r="67">
          <cell r="A67" t="str">
            <v>CLL-11</v>
          </cell>
          <cell r="B67">
            <v>1156260.0260000001</v>
          </cell>
          <cell r="C67">
            <v>1074647.8670000001</v>
          </cell>
        </row>
        <row r="68">
          <cell r="A68" t="str">
            <v>CLL-12</v>
          </cell>
          <cell r="B68">
            <v>1156267.1089999999</v>
          </cell>
          <cell r="C68">
            <v>1074663.574</v>
          </cell>
        </row>
        <row r="69">
          <cell r="A69" t="str">
            <v>CLL-13</v>
          </cell>
          <cell r="B69">
            <v>1156279.8230000001</v>
          </cell>
          <cell r="C69">
            <v>1074691.7690000001</v>
          </cell>
        </row>
        <row r="70">
          <cell r="A70" t="str">
            <v>CLL-14</v>
          </cell>
          <cell r="B70">
            <v>1156327.5919999999</v>
          </cell>
          <cell r="C70">
            <v>1074666.5930000001</v>
          </cell>
        </row>
        <row r="71">
          <cell r="A71" t="str">
            <v>CLL-04</v>
          </cell>
          <cell r="B71">
            <v>1156350.73</v>
          </cell>
          <cell r="C71">
            <v>1074706.2579999999</v>
          </cell>
        </row>
        <row r="72">
          <cell r="A72">
            <v>0</v>
          </cell>
          <cell r="B72">
            <v>0</v>
          </cell>
          <cell r="C72">
            <v>0</v>
          </cell>
        </row>
        <row r="73">
          <cell r="A73">
            <v>0</v>
          </cell>
          <cell r="B73">
            <v>0</v>
          </cell>
        </row>
        <row r="74">
          <cell r="A74">
            <v>0</v>
          </cell>
          <cell r="B74">
            <v>0</v>
          </cell>
        </row>
        <row r="75">
          <cell r="A75">
            <v>0</v>
          </cell>
          <cell r="B75">
            <v>0</v>
          </cell>
        </row>
        <row r="76">
          <cell r="A76">
            <v>0</v>
          </cell>
          <cell r="B76">
            <v>0</v>
          </cell>
        </row>
        <row r="77">
          <cell r="A77">
            <v>0</v>
          </cell>
          <cell r="B77">
            <v>0</v>
          </cell>
          <cell r="C77">
            <v>0</v>
          </cell>
        </row>
        <row r="78">
          <cell r="A78">
            <v>0</v>
          </cell>
          <cell r="B78">
            <v>0</v>
          </cell>
          <cell r="C78">
            <v>0</v>
          </cell>
        </row>
        <row r="79">
          <cell r="A79">
            <v>0</v>
          </cell>
          <cell r="B79">
            <v>0</v>
          </cell>
          <cell r="C79">
            <v>0</v>
          </cell>
        </row>
        <row r="80">
          <cell r="A80">
            <v>0</v>
          </cell>
          <cell r="B80">
            <v>0</v>
          </cell>
          <cell r="C80">
            <v>0</v>
          </cell>
        </row>
        <row r="81">
          <cell r="A81">
            <v>0</v>
          </cell>
          <cell r="B81">
            <v>0</v>
          </cell>
          <cell r="C81">
            <v>0</v>
          </cell>
        </row>
        <row r="82">
          <cell r="A82">
            <v>0</v>
          </cell>
          <cell r="B82">
            <v>0</v>
          </cell>
          <cell r="C82">
            <v>0</v>
          </cell>
        </row>
        <row r="83">
          <cell r="A83">
            <v>0</v>
          </cell>
          <cell r="B83">
            <v>0</v>
          </cell>
          <cell r="C83">
            <v>0</v>
          </cell>
        </row>
        <row r="84">
          <cell r="A84">
            <v>0</v>
          </cell>
          <cell r="B84">
            <v>0</v>
          </cell>
          <cell r="C84">
            <v>0</v>
          </cell>
        </row>
        <row r="85">
          <cell r="A85">
            <v>0</v>
          </cell>
          <cell r="B85">
            <v>0</v>
          </cell>
          <cell r="C85">
            <v>0</v>
          </cell>
        </row>
        <row r="86">
          <cell r="A86">
            <v>0</v>
          </cell>
          <cell r="B86">
            <v>0</v>
          </cell>
          <cell r="C86">
            <v>0</v>
          </cell>
        </row>
        <row r="87">
          <cell r="A87">
            <v>0</v>
          </cell>
          <cell r="B87">
            <v>0</v>
          </cell>
          <cell r="C87">
            <v>0</v>
          </cell>
        </row>
        <row r="88">
          <cell r="A88">
            <v>0</v>
          </cell>
          <cell r="B88">
            <v>0</v>
          </cell>
          <cell r="C88">
            <v>0</v>
          </cell>
        </row>
        <row r="89">
          <cell r="A89">
            <v>0</v>
          </cell>
          <cell r="B89">
            <v>0</v>
          </cell>
          <cell r="C89">
            <v>0</v>
          </cell>
        </row>
        <row r="90">
          <cell r="A90">
            <v>0</v>
          </cell>
          <cell r="B90">
            <v>0</v>
          </cell>
          <cell r="C90">
            <v>0</v>
          </cell>
        </row>
        <row r="91">
          <cell r="A91">
            <v>0</v>
          </cell>
          <cell r="B91">
            <v>0</v>
          </cell>
          <cell r="C91">
            <v>0</v>
          </cell>
        </row>
        <row r="92">
          <cell r="A92">
            <v>0</v>
          </cell>
          <cell r="B92">
            <v>0</v>
          </cell>
          <cell r="C92">
            <v>0</v>
          </cell>
        </row>
        <row r="93">
          <cell r="A93">
            <v>0</v>
          </cell>
          <cell r="B93">
            <v>0</v>
          </cell>
          <cell r="C93">
            <v>0</v>
          </cell>
        </row>
        <row r="94">
          <cell r="A94">
            <v>0</v>
          </cell>
          <cell r="B94">
            <v>0</v>
          </cell>
          <cell r="C94">
            <v>0</v>
          </cell>
        </row>
        <row r="95">
          <cell r="A95">
            <v>0</v>
          </cell>
          <cell r="B95">
            <v>0</v>
          </cell>
          <cell r="C95">
            <v>0</v>
          </cell>
        </row>
        <row r="96">
          <cell r="A96">
            <v>0</v>
          </cell>
          <cell r="B96">
            <v>0</v>
          </cell>
          <cell r="C96">
            <v>0</v>
          </cell>
        </row>
        <row r="97">
          <cell r="A97">
            <v>0</v>
          </cell>
          <cell r="B97">
            <v>0</v>
          </cell>
          <cell r="C97">
            <v>0</v>
          </cell>
        </row>
        <row r="98">
          <cell r="A98">
            <v>0</v>
          </cell>
          <cell r="B98">
            <v>0</v>
          </cell>
          <cell r="C98">
            <v>0</v>
          </cell>
        </row>
        <row r="99">
          <cell r="A99">
            <v>0</v>
          </cell>
          <cell r="B99">
            <v>0</v>
          </cell>
          <cell r="C99">
            <v>0</v>
          </cell>
        </row>
        <row r="100">
          <cell r="A100">
            <v>0</v>
          </cell>
          <cell r="B100">
            <v>0</v>
          </cell>
          <cell r="C100">
            <v>0</v>
          </cell>
        </row>
        <row r="101">
          <cell r="A101">
            <v>0</v>
          </cell>
          <cell r="B101">
            <v>0</v>
          </cell>
          <cell r="C101">
            <v>0</v>
          </cell>
        </row>
        <row r="102">
          <cell r="A102">
            <v>0</v>
          </cell>
          <cell r="B102">
            <v>0</v>
          </cell>
          <cell r="C102">
            <v>0</v>
          </cell>
        </row>
        <row r="103">
          <cell r="A103">
            <v>0</v>
          </cell>
          <cell r="B103">
            <v>0</v>
          </cell>
          <cell r="C103">
            <v>0</v>
          </cell>
        </row>
        <row r="104">
          <cell r="A104">
            <v>0</v>
          </cell>
          <cell r="B104">
            <v>0</v>
          </cell>
          <cell r="C104">
            <v>0</v>
          </cell>
        </row>
        <row r="105">
          <cell r="A105">
            <v>0</v>
          </cell>
          <cell r="B105">
            <v>0</v>
          </cell>
          <cell r="C105">
            <v>0</v>
          </cell>
        </row>
        <row r="106">
          <cell r="A106">
            <v>0</v>
          </cell>
          <cell r="B106">
            <v>0</v>
          </cell>
          <cell r="C106">
            <v>0</v>
          </cell>
        </row>
        <row r="107">
          <cell r="A107">
            <v>0</v>
          </cell>
          <cell r="B107">
            <v>0</v>
          </cell>
          <cell r="C107">
            <v>0</v>
          </cell>
        </row>
        <row r="108">
          <cell r="A108">
            <v>0</v>
          </cell>
          <cell r="B108">
            <v>0</v>
          </cell>
          <cell r="C108">
            <v>0</v>
          </cell>
        </row>
        <row r="109">
          <cell r="A109">
            <v>0</v>
          </cell>
          <cell r="B109">
            <v>0</v>
          </cell>
          <cell r="C109">
            <v>0</v>
          </cell>
        </row>
        <row r="110">
          <cell r="A110">
            <v>0</v>
          </cell>
          <cell r="B110">
            <v>0</v>
          </cell>
          <cell r="C110">
            <v>0</v>
          </cell>
        </row>
        <row r="111">
          <cell r="A111">
            <v>0</v>
          </cell>
          <cell r="B111">
            <v>0</v>
          </cell>
          <cell r="C111">
            <v>0</v>
          </cell>
        </row>
        <row r="112">
          <cell r="A112">
            <v>0</v>
          </cell>
          <cell r="B112">
            <v>0</v>
          </cell>
          <cell r="C112">
            <v>0</v>
          </cell>
        </row>
        <row r="113">
          <cell r="A113">
            <v>0</v>
          </cell>
          <cell r="B113">
            <v>0</v>
          </cell>
          <cell r="C113">
            <v>0</v>
          </cell>
        </row>
        <row r="114">
          <cell r="A114">
            <v>0</v>
          </cell>
          <cell r="B114">
            <v>0</v>
          </cell>
          <cell r="C114">
            <v>0</v>
          </cell>
        </row>
        <row r="115">
          <cell r="A115">
            <v>0</v>
          </cell>
          <cell r="B115">
            <v>0</v>
          </cell>
          <cell r="C115">
            <v>0</v>
          </cell>
        </row>
        <row r="116">
          <cell r="A116">
            <v>0</v>
          </cell>
          <cell r="B116">
            <v>0</v>
          </cell>
          <cell r="C116">
            <v>0</v>
          </cell>
        </row>
        <row r="117">
          <cell r="A117">
            <v>0</v>
          </cell>
          <cell r="B117">
            <v>0</v>
          </cell>
          <cell r="C117">
            <v>0</v>
          </cell>
        </row>
        <row r="118">
          <cell r="A118">
            <v>0</v>
          </cell>
          <cell r="B118">
            <v>0</v>
          </cell>
          <cell r="C118">
            <v>0</v>
          </cell>
        </row>
        <row r="119">
          <cell r="A119">
            <v>0</v>
          </cell>
          <cell r="B119">
            <v>0</v>
          </cell>
          <cell r="C119">
            <v>0</v>
          </cell>
        </row>
        <row r="120">
          <cell r="A120">
            <v>0</v>
          </cell>
          <cell r="B120">
            <v>0</v>
          </cell>
          <cell r="C120">
            <v>0</v>
          </cell>
        </row>
        <row r="121">
          <cell r="A121">
            <v>0</v>
          </cell>
          <cell r="B121">
            <v>0</v>
          </cell>
          <cell r="C121">
            <v>0</v>
          </cell>
        </row>
        <row r="122">
          <cell r="A122">
            <v>0</v>
          </cell>
          <cell r="B122">
            <v>0</v>
          </cell>
          <cell r="C122">
            <v>0</v>
          </cell>
        </row>
        <row r="123">
          <cell r="A123">
            <v>0</v>
          </cell>
          <cell r="B123">
            <v>0</v>
          </cell>
          <cell r="C123">
            <v>0</v>
          </cell>
        </row>
        <row r="124">
          <cell r="A124">
            <v>0</v>
          </cell>
          <cell r="B124">
            <v>0</v>
          </cell>
          <cell r="C124">
            <v>0</v>
          </cell>
        </row>
        <row r="125">
          <cell r="A125">
            <v>0</v>
          </cell>
          <cell r="B125">
            <v>0</v>
          </cell>
          <cell r="C125">
            <v>0</v>
          </cell>
        </row>
        <row r="126">
          <cell r="A126">
            <v>0</v>
          </cell>
          <cell r="B126">
            <v>0</v>
          </cell>
          <cell r="C126">
            <v>0</v>
          </cell>
        </row>
        <row r="127">
          <cell r="A127">
            <v>0</v>
          </cell>
          <cell r="B127">
            <v>0</v>
          </cell>
          <cell r="C127">
            <v>0</v>
          </cell>
        </row>
        <row r="128">
          <cell r="A128">
            <v>0</v>
          </cell>
          <cell r="B128">
            <v>0</v>
          </cell>
          <cell r="C128">
            <v>0</v>
          </cell>
        </row>
        <row r="129">
          <cell r="A129">
            <v>0</v>
          </cell>
          <cell r="B129">
            <v>0</v>
          </cell>
          <cell r="C129">
            <v>0</v>
          </cell>
        </row>
        <row r="130">
          <cell r="A130">
            <v>0</v>
          </cell>
          <cell r="B130">
            <v>0</v>
          </cell>
          <cell r="C130">
            <v>0</v>
          </cell>
        </row>
        <row r="131">
          <cell r="A131">
            <v>0</v>
          </cell>
          <cell r="B131">
            <v>0</v>
          </cell>
          <cell r="C131">
            <v>0</v>
          </cell>
        </row>
        <row r="132">
          <cell r="A132">
            <v>0</v>
          </cell>
          <cell r="B132">
            <v>0</v>
          </cell>
          <cell r="C132">
            <v>0</v>
          </cell>
        </row>
        <row r="133">
          <cell r="A133">
            <v>0</v>
          </cell>
          <cell r="B133">
            <v>0</v>
          </cell>
          <cell r="C133">
            <v>0</v>
          </cell>
        </row>
        <row r="134">
          <cell r="A134">
            <v>0</v>
          </cell>
          <cell r="B134">
            <v>0</v>
          </cell>
          <cell r="C134">
            <v>0</v>
          </cell>
        </row>
        <row r="135">
          <cell r="A135">
            <v>0</v>
          </cell>
          <cell r="B135">
            <v>0</v>
          </cell>
          <cell r="C135">
            <v>0</v>
          </cell>
        </row>
        <row r="136">
          <cell r="A136">
            <v>0</v>
          </cell>
          <cell r="B136">
            <v>0</v>
          </cell>
          <cell r="C136">
            <v>0</v>
          </cell>
        </row>
        <row r="137">
          <cell r="A137">
            <v>0</v>
          </cell>
          <cell r="B137">
            <v>0</v>
          </cell>
          <cell r="C137">
            <v>0</v>
          </cell>
        </row>
        <row r="138">
          <cell r="A138">
            <v>0</v>
          </cell>
          <cell r="B138">
            <v>0</v>
          </cell>
          <cell r="C138">
            <v>0</v>
          </cell>
        </row>
        <row r="139">
          <cell r="A139">
            <v>0</v>
          </cell>
          <cell r="B139">
            <v>0</v>
          </cell>
          <cell r="C139">
            <v>0</v>
          </cell>
        </row>
        <row r="140">
          <cell r="A140">
            <v>0</v>
          </cell>
          <cell r="B140">
            <v>0</v>
          </cell>
          <cell r="C140">
            <v>0</v>
          </cell>
        </row>
        <row r="141">
          <cell r="A141">
            <v>0</v>
          </cell>
          <cell r="B141">
            <v>0</v>
          </cell>
          <cell r="C141">
            <v>0</v>
          </cell>
        </row>
        <row r="142">
          <cell r="A142">
            <v>0</v>
          </cell>
          <cell r="B142">
            <v>0</v>
          </cell>
          <cell r="C142">
            <v>0</v>
          </cell>
        </row>
        <row r="143">
          <cell r="A143">
            <v>0</v>
          </cell>
          <cell r="B143">
            <v>0</v>
          </cell>
          <cell r="C143">
            <v>0</v>
          </cell>
        </row>
        <row r="144">
          <cell r="A144">
            <v>0</v>
          </cell>
          <cell r="B144">
            <v>0</v>
          </cell>
          <cell r="C144">
            <v>0</v>
          </cell>
        </row>
        <row r="145">
          <cell r="A145">
            <v>0</v>
          </cell>
          <cell r="B145">
            <v>0</v>
          </cell>
          <cell r="C145">
            <v>0</v>
          </cell>
        </row>
        <row r="146">
          <cell r="A146">
            <v>0</v>
          </cell>
          <cell r="B146">
            <v>0</v>
          </cell>
          <cell r="C146">
            <v>0</v>
          </cell>
        </row>
        <row r="147">
          <cell r="A147">
            <v>0</v>
          </cell>
          <cell r="B147">
            <v>0</v>
          </cell>
          <cell r="C147">
            <v>0</v>
          </cell>
        </row>
        <row r="148">
          <cell r="A148">
            <v>0</v>
          </cell>
          <cell r="B148">
            <v>0</v>
          </cell>
          <cell r="C148">
            <v>0</v>
          </cell>
        </row>
        <row r="149">
          <cell r="A149">
            <v>0</v>
          </cell>
          <cell r="B149">
            <v>0</v>
          </cell>
          <cell r="C149">
            <v>0</v>
          </cell>
        </row>
        <row r="150">
          <cell r="A150">
            <v>0</v>
          </cell>
          <cell r="B150">
            <v>0</v>
          </cell>
          <cell r="C150">
            <v>0</v>
          </cell>
        </row>
        <row r="151">
          <cell r="A151">
            <v>0</v>
          </cell>
          <cell r="B151">
            <v>0</v>
          </cell>
          <cell r="C151">
            <v>0</v>
          </cell>
        </row>
        <row r="152">
          <cell r="A152">
            <v>0</v>
          </cell>
          <cell r="B152">
            <v>0</v>
          </cell>
          <cell r="C152">
            <v>0</v>
          </cell>
        </row>
        <row r="153">
          <cell r="A153">
            <v>0</v>
          </cell>
          <cell r="B153">
            <v>0</v>
          </cell>
          <cell r="C153">
            <v>0</v>
          </cell>
        </row>
        <row r="154">
          <cell r="A154">
            <v>0</v>
          </cell>
          <cell r="B154">
            <v>0</v>
          </cell>
          <cell r="C154">
            <v>0</v>
          </cell>
        </row>
        <row r="155">
          <cell r="A155">
            <v>0</v>
          </cell>
          <cell r="B155">
            <v>0</v>
          </cell>
          <cell r="C155">
            <v>0</v>
          </cell>
        </row>
        <row r="156">
          <cell r="A156">
            <v>0</v>
          </cell>
          <cell r="B156">
            <v>0</v>
          </cell>
          <cell r="C156">
            <v>0</v>
          </cell>
        </row>
        <row r="157">
          <cell r="A157">
            <v>0</v>
          </cell>
          <cell r="B157">
            <v>0</v>
          </cell>
          <cell r="C157">
            <v>0</v>
          </cell>
        </row>
        <row r="158">
          <cell r="A158">
            <v>0</v>
          </cell>
          <cell r="B158">
            <v>0</v>
          </cell>
          <cell r="C158">
            <v>0</v>
          </cell>
        </row>
        <row r="159">
          <cell r="A159">
            <v>0</v>
          </cell>
          <cell r="B159">
            <v>0</v>
          </cell>
          <cell r="C159">
            <v>0</v>
          </cell>
        </row>
        <row r="160">
          <cell r="A160">
            <v>0</v>
          </cell>
          <cell r="B160">
            <v>0</v>
          </cell>
          <cell r="C160">
            <v>0</v>
          </cell>
        </row>
        <row r="161">
          <cell r="A161">
            <v>0</v>
          </cell>
          <cell r="B161">
            <v>0</v>
          </cell>
          <cell r="C161">
            <v>0</v>
          </cell>
        </row>
        <row r="162">
          <cell r="A162">
            <v>0</v>
          </cell>
          <cell r="B162">
            <v>0</v>
          </cell>
          <cell r="C162">
            <v>0</v>
          </cell>
        </row>
        <row r="163">
          <cell r="A163">
            <v>0</v>
          </cell>
          <cell r="B163">
            <v>0</v>
          </cell>
          <cell r="C163">
            <v>0</v>
          </cell>
        </row>
        <row r="164">
          <cell r="A164">
            <v>0</v>
          </cell>
          <cell r="B164">
            <v>0</v>
          </cell>
          <cell r="C164">
            <v>0</v>
          </cell>
        </row>
        <row r="165">
          <cell r="A165">
            <v>0</v>
          </cell>
          <cell r="B165">
            <v>0</v>
          </cell>
          <cell r="C165">
            <v>0</v>
          </cell>
        </row>
        <row r="166">
          <cell r="A166">
            <v>0</v>
          </cell>
          <cell r="B166">
            <v>0</v>
          </cell>
          <cell r="C166">
            <v>0</v>
          </cell>
        </row>
        <row r="167">
          <cell r="A167">
            <v>0</v>
          </cell>
          <cell r="B167">
            <v>0</v>
          </cell>
          <cell r="C167">
            <v>0</v>
          </cell>
        </row>
        <row r="168">
          <cell r="A168">
            <v>0</v>
          </cell>
          <cell r="B168">
            <v>0</v>
          </cell>
          <cell r="C168">
            <v>0</v>
          </cell>
        </row>
        <row r="169">
          <cell r="A169">
            <v>0</v>
          </cell>
          <cell r="B169">
            <v>0</v>
          </cell>
          <cell r="C169">
            <v>0</v>
          </cell>
        </row>
        <row r="170">
          <cell r="A170">
            <v>0</v>
          </cell>
          <cell r="B170">
            <v>0</v>
          </cell>
          <cell r="C170">
            <v>0</v>
          </cell>
        </row>
        <row r="171">
          <cell r="A171">
            <v>0</v>
          </cell>
          <cell r="B171">
            <v>0</v>
          </cell>
          <cell r="C171">
            <v>0</v>
          </cell>
        </row>
        <row r="172">
          <cell r="A172">
            <v>0</v>
          </cell>
          <cell r="B172">
            <v>0</v>
          </cell>
          <cell r="C172">
            <v>0</v>
          </cell>
        </row>
        <row r="173">
          <cell r="A173">
            <v>0</v>
          </cell>
          <cell r="B173">
            <v>0</v>
          </cell>
          <cell r="C173">
            <v>0</v>
          </cell>
        </row>
        <row r="174">
          <cell r="A174">
            <v>0</v>
          </cell>
          <cell r="B174">
            <v>0</v>
          </cell>
          <cell r="C174">
            <v>0</v>
          </cell>
        </row>
        <row r="175">
          <cell r="A175">
            <v>0</v>
          </cell>
          <cell r="B175">
            <v>0</v>
          </cell>
          <cell r="C175">
            <v>0</v>
          </cell>
        </row>
        <row r="176">
          <cell r="A176">
            <v>0</v>
          </cell>
          <cell r="B176">
            <v>0</v>
          </cell>
          <cell r="C176">
            <v>0</v>
          </cell>
        </row>
        <row r="177">
          <cell r="A177">
            <v>0</v>
          </cell>
          <cell r="B177">
            <v>0</v>
          </cell>
          <cell r="C177">
            <v>0</v>
          </cell>
        </row>
        <row r="178">
          <cell r="A178">
            <v>0</v>
          </cell>
          <cell r="B178">
            <v>0</v>
          </cell>
          <cell r="C178">
            <v>0</v>
          </cell>
        </row>
        <row r="179">
          <cell r="A179">
            <v>0</v>
          </cell>
          <cell r="B179">
            <v>0</v>
          </cell>
          <cell r="C179">
            <v>0</v>
          </cell>
        </row>
        <row r="180">
          <cell r="A180">
            <v>0</v>
          </cell>
          <cell r="B180">
            <v>0</v>
          </cell>
          <cell r="C180">
            <v>0</v>
          </cell>
        </row>
        <row r="181">
          <cell r="A181">
            <v>0</v>
          </cell>
          <cell r="B181">
            <v>0</v>
          </cell>
          <cell r="C181">
            <v>0</v>
          </cell>
        </row>
        <row r="182">
          <cell r="A182">
            <v>0</v>
          </cell>
          <cell r="B182">
            <v>0</v>
          </cell>
          <cell r="C182">
            <v>0</v>
          </cell>
        </row>
        <row r="183">
          <cell r="A183">
            <v>0</v>
          </cell>
          <cell r="B183">
            <v>0</v>
          </cell>
          <cell r="C183">
            <v>0</v>
          </cell>
        </row>
        <row r="184">
          <cell r="A184">
            <v>0</v>
          </cell>
          <cell r="B184">
            <v>0</v>
          </cell>
          <cell r="C184">
            <v>0</v>
          </cell>
        </row>
        <row r="185">
          <cell r="A185">
            <v>0</v>
          </cell>
          <cell r="B185">
            <v>0</v>
          </cell>
          <cell r="C185">
            <v>0</v>
          </cell>
        </row>
        <row r="186">
          <cell r="A186">
            <v>0</v>
          </cell>
          <cell r="B186">
            <v>0</v>
          </cell>
          <cell r="C186">
            <v>0</v>
          </cell>
        </row>
        <row r="187">
          <cell r="A187">
            <v>0</v>
          </cell>
          <cell r="B187">
            <v>0</v>
          </cell>
          <cell r="C187">
            <v>0</v>
          </cell>
        </row>
        <row r="188">
          <cell r="A188">
            <v>0</v>
          </cell>
          <cell r="B188">
            <v>0</v>
          </cell>
          <cell r="C188">
            <v>0</v>
          </cell>
        </row>
        <row r="189">
          <cell r="A189">
            <v>0</v>
          </cell>
          <cell r="B189">
            <v>0</v>
          </cell>
          <cell r="C189">
            <v>0</v>
          </cell>
        </row>
        <row r="190">
          <cell r="A190">
            <v>0</v>
          </cell>
          <cell r="B190">
            <v>0</v>
          </cell>
          <cell r="C190">
            <v>0</v>
          </cell>
        </row>
        <row r="191">
          <cell r="A191">
            <v>0</v>
          </cell>
          <cell r="B191">
            <v>0</v>
          </cell>
          <cell r="C191">
            <v>0</v>
          </cell>
        </row>
        <row r="192">
          <cell r="A192">
            <v>0</v>
          </cell>
          <cell r="B192">
            <v>0</v>
          </cell>
          <cell r="C192">
            <v>0</v>
          </cell>
        </row>
        <row r="193">
          <cell r="A193">
            <v>0</v>
          </cell>
          <cell r="B193">
            <v>0</v>
          </cell>
          <cell r="C193">
            <v>0</v>
          </cell>
        </row>
        <row r="194">
          <cell r="A194">
            <v>0</v>
          </cell>
          <cell r="B194">
            <v>0</v>
          </cell>
          <cell r="C194">
            <v>0</v>
          </cell>
        </row>
        <row r="195">
          <cell r="A195">
            <v>0</v>
          </cell>
          <cell r="B195">
            <v>0</v>
          </cell>
          <cell r="C195">
            <v>0</v>
          </cell>
        </row>
        <row r="196">
          <cell r="A196">
            <v>0</v>
          </cell>
          <cell r="B196">
            <v>0</v>
          </cell>
          <cell r="C196">
            <v>0</v>
          </cell>
        </row>
        <row r="197">
          <cell r="A197">
            <v>0</v>
          </cell>
          <cell r="B197">
            <v>0</v>
          </cell>
          <cell r="C197">
            <v>0</v>
          </cell>
        </row>
        <row r="198">
          <cell r="A198">
            <v>0</v>
          </cell>
          <cell r="B198">
            <v>0</v>
          </cell>
          <cell r="C198">
            <v>0</v>
          </cell>
        </row>
        <row r="199">
          <cell r="A199">
            <v>0</v>
          </cell>
          <cell r="B199">
            <v>0</v>
          </cell>
          <cell r="C199">
            <v>0</v>
          </cell>
        </row>
        <row r="200">
          <cell r="A200">
            <v>0</v>
          </cell>
          <cell r="B200">
            <v>0</v>
          </cell>
          <cell r="C200">
            <v>0</v>
          </cell>
        </row>
        <row r="201">
          <cell r="A201">
            <v>0</v>
          </cell>
          <cell r="B201">
            <v>0</v>
          </cell>
          <cell r="C201">
            <v>0</v>
          </cell>
        </row>
        <row r="202">
          <cell r="A202">
            <v>0</v>
          </cell>
          <cell r="B202">
            <v>0</v>
          </cell>
          <cell r="C202">
            <v>0</v>
          </cell>
        </row>
        <row r="203">
          <cell r="A203">
            <v>0</v>
          </cell>
          <cell r="B203">
            <v>0</v>
          </cell>
          <cell r="C203">
            <v>0</v>
          </cell>
        </row>
        <row r="204">
          <cell r="A204">
            <v>0</v>
          </cell>
          <cell r="B204">
            <v>0</v>
          </cell>
          <cell r="C204">
            <v>0</v>
          </cell>
        </row>
        <row r="205">
          <cell r="A205">
            <v>0</v>
          </cell>
          <cell r="B205">
            <v>0</v>
          </cell>
          <cell r="C205">
            <v>0</v>
          </cell>
        </row>
        <row r="206">
          <cell r="A206">
            <v>0</v>
          </cell>
          <cell r="B206">
            <v>0</v>
          </cell>
          <cell r="C206">
            <v>0</v>
          </cell>
        </row>
        <row r="207">
          <cell r="A207">
            <v>0</v>
          </cell>
          <cell r="B207">
            <v>0</v>
          </cell>
          <cell r="C207">
            <v>0</v>
          </cell>
        </row>
        <row r="208">
          <cell r="A208">
            <v>0</v>
          </cell>
          <cell r="B208">
            <v>0</v>
          </cell>
          <cell r="C208">
            <v>0</v>
          </cell>
        </row>
        <row r="209">
          <cell r="A209">
            <v>0</v>
          </cell>
          <cell r="B209">
            <v>0</v>
          </cell>
          <cell r="C209">
            <v>0</v>
          </cell>
        </row>
        <row r="210">
          <cell r="A210">
            <v>0</v>
          </cell>
          <cell r="B210">
            <v>0</v>
          </cell>
          <cell r="C210">
            <v>0</v>
          </cell>
        </row>
        <row r="211">
          <cell r="A211">
            <v>0</v>
          </cell>
          <cell r="B211">
            <v>0</v>
          </cell>
          <cell r="C211">
            <v>0</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DISEÑO"/>
      <sheetName val="Express datos"/>
      <sheetName val="Cuadro resumen camaras"/>
    </sheetNames>
    <sheetDataSet>
      <sheetData sheetId="0">
        <row r="5">
          <cell r="A5" t="str">
            <v>CJ-01</v>
          </cell>
          <cell r="B5">
            <v>1156223.588</v>
          </cell>
          <cell r="C5">
            <v>1074362.7819999999</v>
          </cell>
        </row>
        <row r="6">
          <cell r="A6" t="str">
            <v>CJ-02</v>
          </cell>
          <cell r="B6">
            <v>1156243.02</v>
          </cell>
          <cell r="C6">
            <v>1074377.4539999999</v>
          </cell>
        </row>
        <row r="7">
          <cell r="A7" t="str">
            <v>CJ-03</v>
          </cell>
          <cell r="B7">
            <v>1156244.0519999999</v>
          </cell>
          <cell r="C7">
            <v>1074376.088</v>
          </cell>
        </row>
        <row r="8">
          <cell r="A8" t="str">
            <v>CJ-04</v>
          </cell>
          <cell r="B8">
            <v>1156249.1070000001</v>
          </cell>
          <cell r="C8">
            <v>1074379.905</v>
          </cell>
        </row>
        <row r="9">
          <cell r="A9" t="str">
            <v>CJ-05</v>
          </cell>
          <cell r="B9">
            <v>1156264.567</v>
          </cell>
          <cell r="C9">
            <v>1074391.578</v>
          </cell>
        </row>
        <row r="10">
          <cell r="A10" t="str">
            <v>CJ-06</v>
          </cell>
          <cell r="B10">
            <v>1156273.4099999999</v>
          </cell>
          <cell r="C10">
            <v>1074394.25</v>
          </cell>
        </row>
        <row r="11">
          <cell r="A11" t="str">
            <v>CJ-07</v>
          </cell>
          <cell r="B11">
            <v>1156284.7679999999</v>
          </cell>
          <cell r="C11">
            <v>1074403.3419999999</v>
          </cell>
        </row>
        <row r="12">
          <cell r="A12" t="str">
            <v>CJ-08</v>
          </cell>
          <cell r="B12">
            <v>1156292.7479999999</v>
          </cell>
          <cell r="C12">
            <v>1074413.4040000001</v>
          </cell>
        </row>
        <row r="13">
          <cell r="A13" t="str">
            <v>CJ-09</v>
          </cell>
          <cell r="B13">
            <v>1156315.21</v>
          </cell>
          <cell r="C13">
            <v>1074429.9450000001</v>
          </cell>
        </row>
        <row r="14">
          <cell r="A14" t="str">
            <v>CJ-10</v>
          </cell>
          <cell r="B14">
            <v>1156342.504</v>
          </cell>
          <cell r="C14">
            <v>1074451.5689999999</v>
          </cell>
        </row>
        <row r="15">
          <cell r="A15" t="str">
            <v>CI-01</v>
          </cell>
          <cell r="B15">
            <v>1156352.8689999999</v>
          </cell>
          <cell r="C15">
            <v>1074463.49</v>
          </cell>
        </row>
        <row r="16">
          <cell r="A16" t="str">
            <v>CI-02</v>
          </cell>
          <cell r="B16">
            <v>1156357.6240000001</v>
          </cell>
          <cell r="C16">
            <v>1074466.084</v>
          </cell>
        </row>
        <row r="17">
          <cell r="A17" t="str">
            <v>CI-03</v>
          </cell>
          <cell r="B17">
            <v>1156361.629</v>
          </cell>
          <cell r="C17">
            <v>1074471.061</v>
          </cell>
        </row>
        <row r="18">
          <cell r="A18" t="str">
            <v>CI-04</v>
          </cell>
          <cell r="B18">
            <v>1156365.237</v>
          </cell>
          <cell r="C18">
            <v>1074477.9850000001</v>
          </cell>
        </row>
        <row r="19">
          <cell r="A19" t="str">
            <v>CI-05</v>
          </cell>
          <cell r="B19">
            <v>1156377.8870000001</v>
          </cell>
          <cell r="C19">
            <v>1074492.047</v>
          </cell>
        </row>
        <row r="20">
          <cell r="A20" t="str">
            <v>CI-06</v>
          </cell>
          <cell r="B20">
            <v>1156387.27</v>
          </cell>
          <cell r="C20">
            <v>1074508.1599999999</v>
          </cell>
        </row>
        <row r="21">
          <cell r="A21" t="str">
            <v>CI-07</v>
          </cell>
          <cell r="B21">
            <v>1156392.4040000001</v>
          </cell>
          <cell r="C21">
            <v>1074514.7819999999</v>
          </cell>
        </row>
        <row r="22">
          <cell r="A22" t="str">
            <v>CI-08</v>
          </cell>
          <cell r="B22">
            <v>1156398.7620000001</v>
          </cell>
          <cell r="C22">
            <v>1074523.6880000001</v>
          </cell>
        </row>
        <row r="23">
          <cell r="A23" t="str">
            <v>CI-09</v>
          </cell>
          <cell r="B23">
            <v>1156420.0460000001</v>
          </cell>
          <cell r="C23">
            <v>1074553.409</v>
          </cell>
        </row>
        <row r="24">
          <cell r="A24" t="str">
            <v>CI-10</v>
          </cell>
          <cell r="B24">
            <v>1156434.5689999999</v>
          </cell>
          <cell r="C24">
            <v>1074571.888</v>
          </cell>
        </row>
        <row r="25">
          <cell r="A25" t="str">
            <v>CI-11</v>
          </cell>
          <cell r="B25">
            <v>1156439.524</v>
          </cell>
          <cell r="C25">
            <v>1074573.531</v>
          </cell>
        </row>
        <row r="26">
          <cell r="A26" t="str">
            <v>CI-12</v>
          </cell>
          <cell r="B26">
            <v>1156462.8400000001</v>
          </cell>
          <cell r="C26">
            <v>1074610.1240000001</v>
          </cell>
        </row>
        <row r="27">
          <cell r="A27" t="str">
            <v>CI-13</v>
          </cell>
          <cell r="B27">
            <v>1156468.807</v>
          </cell>
          <cell r="C27">
            <v>1074629.0919999999</v>
          </cell>
        </row>
        <row r="28">
          <cell r="A28" t="str">
            <v>CI-14</v>
          </cell>
          <cell r="B28">
            <v>1156485.3659999999</v>
          </cell>
          <cell r="C28">
            <v>1074656.2450000001</v>
          </cell>
        </row>
        <row r="29">
          <cell r="A29" t="str">
            <v>CI-15</v>
          </cell>
          <cell r="B29">
            <v>1156498.801</v>
          </cell>
          <cell r="C29">
            <v>1074665.8999999999</v>
          </cell>
        </row>
        <row r="30">
          <cell r="A30" t="str">
            <v>CI-16</v>
          </cell>
          <cell r="B30">
            <v>1156503.4280000001</v>
          </cell>
          <cell r="C30">
            <v>1074672.19</v>
          </cell>
        </row>
        <row r="31">
          <cell r="A31" t="str">
            <v>CI-17</v>
          </cell>
          <cell r="B31">
            <v>1156509.7</v>
          </cell>
          <cell r="C31">
            <v>1074682.419</v>
          </cell>
        </row>
        <row r="32">
          <cell r="A32" t="str">
            <v>CI-18</v>
          </cell>
          <cell r="B32">
            <v>1156514.064</v>
          </cell>
          <cell r="C32">
            <v>1074693.5970000001</v>
          </cell>
        </row>
        <row r="33">
          <cell r="A33" t="str">
            <v>CI-19</v>
          </cell>
          <cell r="B33">
            <v>1156518.4720000001</v>
          </cell>
          <cell r="C33">
            <v>1074704.7579999999</v>
          </cell>
        </row>
        <row r="34">
          <cell r="A34" t="str">
            <v>CI-20</v>
          </cell>
          <cell r="B34">
            <v>1156522.7790000001</v>
          </cell>
          <cell r="C34">
            <v>1074715.959</v>
          </cell>
        </row>
        <row r="35">
          <cell r="A35" t="str">
            <v>CI-21</v>
          </cell>
          <cell r="B35">
            <v>1156526.2520000001</v>
          </cell>
          <cell r="C35">
            <v>1074727.4450000001</v>
          </cell>
        </row>
        <row r="36">
          <cell r="A36" t="str">
            <v>CI-22</v>
          </cell>
          <cell r="B36">
            <v>1156530.091</v>
          </cell>
          <cell r="C36">
            <v>1074742.3500000001</v>
          </cell>
        </row>
        <row r="37">
          <cell r="A37" t="str">
            <v>CI-23</v>
          </cell>
          <cell r="B37">
            <v>1156527.186</v>
          </cell>
          <cell r="C37">
            <v>1074754.3319999999</v>
          </cell>
        </row>
        <row r="38">
          <cell r="A38" t="str">
            <v>CI-24</v>
          </cell>
          <cell r="B38">
            <v>1156530.889</v>
          </cell>
          <cell r="C38">
            <v>1074764.091</v>
          </cell>
        </row>
        <row r="39">
          <cell r="A39" t="str">
            <v>CI-25</v>
          </cell>
          <cell r="B39">
            <v>1156535.186</v>
          </cell>
          <cell r="C39">
            <v>1074766.433</v>
          </cell>
        </row>
        <row r="40">
          <cell r="A40" t="str">
            <v>CI-26</v>
          </cell>
          <cell r="B40">
            <v>1156538.753</v>
          </cell>
          <cell r="C40">
            <v>1074765.42</v>
          </cell>
        </row>
        <row r="41">
          <cell r="A41" t="str">
            <v>CI-27</v>
          </cell>
          <cell r="B41">
            <v>1156542.8370000001</v>
          </cell>
          <cell r="C41">
            <v>1074773.1869999999</v>
          </cell>
        </row>
        <row r="42">
          <cell r="A42" t="str">
            <v>CI-28</v>
          </cell>
          <cell r="B42">
            <v>1156548.2679999999</v>
          </cell>
          <cell r="C42">
            <v>1074795.6329999999</v>
          </cell>
        </row>
        <row r="43">
          <cell r="A43" t="str">
            <v>CI-29</v>
          </cell>
          <cell r="B43">
            <v>1156551.1640000001</v>
          </cell>
          <cell r="C43">
            <v>1074812.9380000001</v>
          </cell>
        </row>
        <row r="44">
          <cell r="A44" t="str">
            <v>CI-30</v>
          </cell>
          <cell r="B44">
            <v>1156548.209</v>
          </cell>
          <cell r="C44">
            <v>1074823.7590000001</v>
          </cell>
        </row>
        <row r="45">
          <cell r="A45" t="str">
            <v>CI-31</v>
          </cell>
          <cell r="B45">
            <v>1156549.2439999999</v>
          </cell>
          <cell r="C45">
            <v>1074836.436</v>
          </cell>
        </row>
        <row r="46">
          <cell r="A46" t="str">
            <v>CI-32</v>
          </cell>
          <cell r="B46">
            <v>1156550.2139999999</v>
          </cell>
          <cell r="C46">
            <v>1074849.8629999999</v>
          </cell>
        </row>
        <row r="47">
          <cell r="A47" t="str">
            <v>CI-33</v>
          </cell>
          <cell r="B47">
            <v>1156533.635</v>
          </cell>
          <cell r="C47">
            <v>1074856.297</v>
          </cell>
        </row>
        <row r="48">
          <cell r="A48" t="str">
            <v>CP-01</v>
          </cell>
          <cell r="B48">
            <v>1156524.726</v>
          </cell>
          <cell r="C48">
            <v>1074860.371</v>
          </cell>
        </row>
        <row r="49">
          <cell r="A49">
            <v>0</v>
          </cell>
          <cell r="B49">
            <v>0</v>
          </cell>
          <cell r="C49">
            <v>0</v>
          </cell>
        </row>
        <row r="50">
          <cell r="A50">
            <v>0</v>
          </cell>
          <cell r="B50">
            <v>0</v>
          </cell>
          <cell r="C50">
            <v>0</v>
          </cell>
        </row>
        <row r="51">
          <cell r="A51">
            <v>0</v>
          </cell>
          <cell r="B51">
            <v>0</v>
          </cell>
          <cell r="C51">
            <v>0</v>
          </cell>
        </row>
        <row r="52">
          <cell r="A52">
            <v>0</v>
          </cell>
          <cell r="B52">
            <v>0</v>
          </cell>
          <cell r="C52">
            <v>0</v>
          </cell>
        </row>
        <row r="53">
          <cell r="A53" t="str">
            <v>CLL-01</v>
          </cell>
          <cell r="B53">
            <v>1156230.4480000001</v>
          </cell>
          <cell r="C53">
            <v>1074730.568</v>
          </cell>
        </row>
        <row r="54">
          <cell r="A54" t="str">
            <v>CLL-02</v>
          </cell>
          <cell r="B54">
            <v>1156252.6310000001</v>
          </cell>
          <cell r="C54">
            <v>1074758.4269999999</v>
          </cell>
        </row>
        <row r="55">
          <cell r="A55" t="str">
            <v>CLL-03</v>
          </cell>
          <cell r="B55">
            <v>1156301.76</v>
          </cell>
          <cell r="C55">
            <v>1074732.273</v>
          </cell>
        </row>
        <row r="56">
          <cell r="A56" t="str">
            <v>CLL-04</v>
          </cell>
          <cell r="B56">
            <v>1156350.73</v>
          </cell>
          <cell r="C56">
            <v>1074706.2579999999</v>
          </cell>
        </row>
        <row r="57">
          <cell r="A57" t="str">
            <v>CLL-05</v>
          </cell>
          <cell r="B57">
            <v>1156402.0390000001</v>
          </cell>
          <cell r="C57">
            <v>1074676.4990000001</v>
          </cell>
        </row>
        <row r="58">
          <cell r="A58" t="str">
            <v>CLL-06</v>
          </cell>
          <cell r="B58">
            <v>1156380.818</v>
          </cell>
          <cell r="C58">
            <v>1074634.7150000001</v>
          </cell>
        </row>
        <row r="59">
          <cell r="A59" t="str">
            <v>CLL-07</v>
          </cell>
          <cell r="B59">
            <v>1156418.486</v>
          </cell>
          <cell r="C59">
            <v>1074611.78</v>
          </cell>
        </row>
        <row r="60">
          <cell r="A60" t="str">
            <v>CLL-08</v>
          </cell>
          <cell r="B60">
            <v>1156425.3230000001</v>
          </cell>
          <cell r="C60">
            <v>1074607.6259999999</v>
          </cell>
        </row>
        <row r="61">
          <cell r="A61" t="str">
            <v>CLL-09</v>
          </cell>
          <cell r="B61">
            <v>1156454.7849999999</v>
          </cell>
          <cell r="C61">
            <v>1074661.2339999999</v>
          </cell>
        </row>
        <row r="62">
          <cell r="A62" t="str">
            <v>CLL-10</v>
          </cell>
          <cell r="B62">
            <v>1156484.9979999999</v>
          </cell>
          <cell r="C62">
            <v>1074714.2209999999</v>
          </cell>
        </row>
        <row r="63">
          <cell r="A63" t="str">
            <v>DES-01</v>
          </cell>
          <cell r="B63">
            <v>1156511.08</v>
          </cell>
          <cell r="C63">
            <v>1074701.78</v>
          </cell>
        </row>
        <row r="64">
          <cell r="A64">
            <v>0</v>
          </cell>
          <cell r="B64">
            <v>0</v>
          </cell>
          <cell r="C64">
            <v>0</v>
          </cell>
        </row>
        <row r="65">
          <cell r="A65">
            <v>0</v>
          </cell>
          <cell r="B65">
            <v>0</v>
          </cell>
          <cell r="C65">
            <v>0</v>
          </cell>
        </row>
        <row r="66">
          <cell r="A66" t="str">
            <v>CBZ-01</v>
          </cell>
          <cell r="B66">
            <v>1156244.51</v>
          </cell>
          <cell r="C66">
            <v>1074650.75</v>
          </cell>
        </row>
        <row r="67">
          <cell r="A67" t="str">
            <v>CLL-11</v>
          </cell>
          <cell r="B67">
            <v>1156260.0260000001</v>
          </cell>
          <cell r="C67">
            <v>1074647.8670000001</v>
          </cell>
        </row>
        <row r="68">
          <cell r="A68" t="str">
            <v>CLL-12</v>
          </cell>
          <cell r="B68">
            <v>1156267.1089999999</v>
          </cell>
          <cell r="C68">
            <v>1074663.574</v>
          </cell>
        </row>
        <row r="69">
          <cell r="A69" t="str">
            <v>CLL-13</v>
          </cell>
          <cell r="B69">
            <v>1156279.8230000001</v>
          </cell>
          <cell r="C69">
            <v>1074691.7690000001</v>
          </cell>
        </row>
        <row r="70">
          <cell r="A70" t="str">
            <v>CLL-14</v>
          </cell>
          <cell r="B70">
            <v>1156327.5919999999</v>
          </cell>
          <cell r="C70">
            <v>1074666.5930000001</v>
          </cell>
        </row>
        <row r="71">
          <cell r="A71" t="str">
            <v>CLL-04</v>
          </cell>
          <cell r="B71">
            <v>1156350.73</v>
          </cell>
          <cell r="C71">
            <v>1074706.2579999999</v>
          </cell>
        </row>
        <row r="72">
          <cell r="A72">
            <v>0</v>
          </cell>
          <cell r="B72">
            <v>0</v>
          </cell>
          <cell r="C72">
            <v>0</v>
          </cell>
        </row>
        <row r="73">
          <cell r="A73">
            <v>0</v>
          </cell>
          <cell r="B73">
            <v>0</v>
          </cell>
        </row>
        <row r="74">
          <cell r="A74">
            <v>0</v>
          </cell>
          <cell r="B74">
            <v>0</v>
          </cell>
        </row>
        <row r="75">
          <cell r="A75">
            <v>0</v>
          </cell>
          <cell r="B75">
            <v>0</v>
          </cell>
        </row>
        <row r="76">
          <cell r="A76">
            <v>0</v>
          </cell>
          <cell r="B76">
            <v>0</v>
          </cell>
        </row>
        <row r="77">
          <cell r="A77">
            <v>0</v>
          </cell>
          <cell r="B77">
            <v>0</v>
          </cell>
          <cell r="C77">
            <v>0</v>
          </cell>
        </row>
        <row r="78">
          <cell r="A78">
            <v>0</v>
          </cell>
          <cell r="B78">
            <v>0</v>
          </cell>
          <cell r="C78">
            <v>0</v>
          </cell>
        </row>
        <row r="79">
          <cell r="A79">
            <v>0</v>
          </cell>
          <cell r="B79">
            <v>0</v>
          </cell>
          <cell r="C79">
            <v>0</v>
          </cell>
        </row>
        <row r="80">
          <cell r="A80">
            <v>0</v>
          </cell>
          <cell r="B80">
            <v>0</v>
          </cell>
          <cell r="C80">
            <v>0</v>
          </cell>
        </row>
        <row r="81">
          <cell r="A81">
            <v>0</v>
          </cell>
          <cell r="B81">
            <v>0</v>
          </cell>
          <cell r="C81">
            <v>0</v>
          </cell>
        </row>
        <row r="82">
          <cell r="A82">
            <v>0</v>
          </cell>
          <cell r="B82">
            <v>0</v>
          </cell>
          <cell r="C82">
            <v>0</v>
          </cell>
        </row>
        <row r="83">
          <cell r="A83">
            <v>0</v>
          </cell>
          <cell r="B83">
            <v>0</v>
          </cell>
          <cell r="C83">
            <v>0</v>
          </cell>
        </row>
        <row r="84">
          <cell r="A84">
            <v>0</v>
          </cell>
          <cell r="B84">
            <v>0</v>
          </cell>
          <cell r="C84">
            <v>0</v>
          </cell>
        </row>
        <row r="85">
          <cell r="A85">
            <v>0</v>
          </cell>
          <cell r="B85">
            <v>0</v>
          </cell>
          <cell r="C85">
            <v>0</v>
          </cell>
        </row>
        <row r="86">
          <cell r="A86">
            <v>0</v>
          </cell>
          <cell r="B86">
            <v>0</v>
          </cell>
          <cell r="C86">
            <v>0</v>
          </cell>
        </row>
        <row r="87">
          <cell r="A87">
            <v>0</v>
          </cell>
          <cell r="B87">
            <v>0</v>
          </cell>
          <cell r="C87">
            <v>0</v>
          </cell>
        </row>
        <row r="88">
          <cell r="A88">
            <v>0</v>
          </cell>
          <cell r="B88">
            <v>0</v>
          </cell>
          <cell r="C88">
            <v>0</v>
          </cell>
        </row>
        <row r="89">
          <cell r="A89">
            <v>0</v>
          </cell>
          <cell r="B89">
            <v>0</v>
          </cell>
          <cell r="C89">
            <v>0</v>
          </cell>
        </row>
        <row r="90">
          <cell r="A90">
            <v>0</v>
          </cell>
          <cell r="B90">
            <v>0</v>
          </cell>
          <cell r="C90">
            <v>0</v>
          </cell>
        </row>
        <row r="91">
          <cell r="A91">
            <v>0</v>
          </cell>
          <cell r="B91">
            <v>0</v>
          </cell>
          <cell r="C91">
            <v>0</v>
          </cell>
        </row>
        <row r="92">
          <cell r="A92">
            <v>0</v>
          </cell>
          <cell r="B92">
            <v>0</v>
          </cell>
          <cell r="C92">
            <v>0</v>
          </cell>
        </row>
        <row r="93">
          <cell r="A93">
            <v>0</v>
          </cell>
          <cell r="B93">
            <v>0</v>
          </cell>
          <cell r="C93">
            <v>0</v>
          </cell>
        </row>
        <row r="94">
          <cell r="A94">
            <v>0</v>
          </cell>
          <cell r="B94">
            <v>0</v>
          </cell>
          <cell r="C94">
            <v>0</v>
          </cell>
        </row>
        <row r="95">
          <cell r="A95">
            <v>0</v>
          </cell>
          <cell r="B95">
            <v>0</v>
          </cell>
          <cell r="C95">
            <v>0</v>
          </cell>
        </row>
        <row r="96">
          <cell r="A96">
            <v>0</v>
          </cell>
          <cell r="B96">
            <v>0</v>
          </cell>
          <cell r="C96">
            <v>0</v>
          </cell>
        </row>
        <row r="97">
          <cell r="A97">
            <v>0</v>
          </cell>
          <cell r="B97">
            <v>0</v>
          </cell>
          <cell r="C97">
            <v>0</v>
          </cell>
        </row>
        <row r="98">
          <cell r="A98">
            <v>0</v>
          </cell>
          <cell r="B98">
            <v>0</v>
          </cell>
          <cell r="C98">
            <v>0</v>
          </cell>
        </row>
        <row r="99">
          <cell r="A99">
            <v>0</v>
          </cell>
          <cell r="B99">
            <v>0</v>
          </cell>
          <cell r="C99">
            <v>0</v>
          </cell>
        </row>
        <row r="100">
          <cell r="A100">
            <v>0</v>
          </cell>
          <cell r="B100">
            <v>0</v>
          </cell>
          <cell r="C100">
            <v>0</v>
          </cell>
        </row>
        <row r="101">
          <cell r="A101">
            <v>0</v>
          </cell>
          <cell r="B101">
            <v>0</v>
          </cell>
          <cell r="C101">
            <v>0</v>
          </cell>
        </row>
        <row r="102">
          <cell r="A102">
            <v>0</v>
          </cell>
          <cell r="B102">
            <v>0</v>
          </cell>
          <cell r="C102">
            <v>0</v>
          </cell>
        </row>
        <row r="103">
          <cell r="A103">
            <v>0</v>
          </cell>
          <cell r="B103">
            <v>0</v>
          </cell>
          <cell r="C103">
            <v>0</v>
          </cell>
        </row>
        <row r="104">
          <cell r="A104">
            <v>0</v>
          </cell>
          <cell r="B104">
            <v>0</v>
          </cell>
          <cell r="C104">
            <v>0</v>
          </cell>
        </row>
        <row r="105">
          <cell r="A105">
            <v>0</v>
          </cell>
          <cell r="B105">
            <v>0</v>
          </cell>
          <cell r="C105">
            <v>0</v>
          </cell>
        </row>
        <row r="106">
          <cell r="A106">
            <v>0</v>
          </cell>
          <cell r="B106">
            <v>0</v>
          </cell>
          <cell r="C106">
            <v>0</v>
          </cell>
        </row>
        <row r="107">
          <cell r="A107">
            <v>0</v>
          </cell>
          <cell r="B107">
            <v>0</v>
          </cell>
          <cell r="C107">
            <v>0</v>
          </cell>
        </row>
        <row r="108">
          <cell r="A108">
            <v>0</v>
          </cell>
          <cell r="B108">
            <v>0</v>
          </cell>
          <cell r="C108">
            <v>0</v>
          </cell>
        </row>
        <row r="109">
          <cell r="A109">
            <v>0</v>
          </cell>
          <cell r="B109">
            <v>0</v>
          </cell>
          <cell r="C109">
            <v>0</v>
          </cell>
        </row>
        <row r="110">
          <cell r="A110">
            <v>0</v>
          </cell>
          <cell r="B110">
            <v>0</v>
          </cell>
          <cell r="C110">
            <v>0</v>
          </cell>
        </row>
        <row r="111">
          <cell r="A111">
            <v>0</v>
          </cell>
          <cell r="B111">
            <v>0</v>
          </cell>
          <cell r="C111">
            <v>0</v>
          </cell>
        </row>
        <row r="112">
          <cell r="A112">
            <v>0</v>
          </cell>
          <cell r="B112">
            <v>0</v>
          </cell>
          <cell r="C112">
            <v>0</v>
          </cell>
        </row>
        <row r="113">
          <cell r="A113">
            <v>0</v>
          </cell>
          <cell r="B113">
            <v>0</v>
          </cell>
          <cell r="C113">
            <v>0</v>
          </cell>
        </row>
        <row r="114">
          <cell r="A114">
            <v>0</v>
          </cell>
          <cell r="B114">
            <v>0</v>
          </cell>
          <cell r="C114">
            <v>0</v>
          </cell>
        </row>
        <row r="115">
          <cell r="A115">
            <v>0</v>
          </cell>
          <cell r="B115">
            <v>0</v>
          </cell>
          <cell r="C115">
            <v>0</v>
          </cell>
        </row>
        <row r="116">
          <cell r="A116">
            <v>0</v>
          </cell>
          <cell r="B116">
            <v>0</v>
          </cell>
          <cell r="C116">
            <v>0</v>
          </cell>
        </row>
        <row r="117">
          <cell r="A117">
            <v>0</v>
          </cell>
          <cell r="B117">
            <v>0</v>
          </cell>
          <cell r="C117">
            <v>0</v>
          </cell>
        </row>
        <row r="118">
          <cell r="A118">
            <v>0</v>
          </cell>
          <cell r="B118">
            <v>0</v>
          </cell>
          <cell r="C118">
            <v>0</v>
          </cell>
        </row>
        <row r="119">
          <cell r="A119">
            <v>0</v>
          </cell>
          <cell r="B119">
            <v>0</v>
          </cell>
          <cell r="C119">
            <v>0</v>
          </cell>
        </row>
        <row r="120">
          <cell r="A120">
            <v>0</v>
          </cell>
          <cell r="B120">
            <v>0</v>
          </cell>
          <cell r="C120">
            <v>0</v>
          </cell>
        </row>
        <row r="121">
          <cell r="A121">
            <v>0</v>
          </cell>
          <cell r="B121">
            <v>0</v>
          </cell>
          <cell r="C121">
            <v>0</v>
          </cell>
        </row>
        <row r="122">
          <cell r="A122">
            <v>0</v>
          </cell>
          <cell r="B122">
            <v>0</v>
          </cell>
          <cell r="C122">
            <v>0</v>
          </cell>
        </row>
        <row r="123">
          <cell r="A123">
            <v>0</v>
          </cell>
          <cell r="B123">
            <v>0</v>
          </cell>
          <cell r="C123">
            <v>0</v>
          </cell>
        </row>
        <row r="124">
          <cell r="A124">
            <v>0</v>
          </cell>
          <cell r="B124">
            <v>0</v>
          </cell>
          <cell r="C124">
            <v>0</v>
          </cell>
        </row>
        <row r="125">
          <cell r="A125">
            <v>0</v>
          </cell>
          <cell r="B125">
            <v>0</v>
          </cell>
          <cell r="C125">
            <v>0</v>
          </cell>
        </row>
        <row r="126">
          <cell r="A126">
            <v>0</v>
          </cell>
          <cell r="B126">
            <v>0</v>
          </cell>
          <cell r="C126">
            <v>0</v>
          </cell>
        </row>
        <row r="127">
          <cell r="A127">
            <v>0</v>
          </cell>
          <cell r="B127">
            <v>0</v>
          </cell>
          <cell r="C127">
            <v>0</v>
          </cell>
        </row>
        <row r="128">
          <cell r="A128">
            <v>0</v>
          </cell>
          <cell r="B128">
            <v>0</v>
          </cell>
          <cell r="C128">
            <v>0</v>
          </cell>
        </row>
        <row r="129">
          <cell r="A129">
            <v>0</v>
          </cell>
          <cell r="B129">
            <v>0</v>
          </cell>
          <cell r="C129">
            <v>0</v>
          </cell>
        </row>
        <row r="130">
          <cell r="A130">
            <v>0</v>
          </cell>
          <cell r="B130">
            <v>0</v>
          </cell>
          <cell r="C130">
            <v>0</v>
          </cell>
        </row>
        <row r="131">
          <cell r="A131">
            <v>0</v>
          </cell>
          <cell r="B131">
            <v>0</v>
          </cell>
          <cell r="C131">
            <v>0</v>
          </cell>
        </row>
        <row r="132">
          <cell r="A132">
            <v>0</v>
          </cell>
          <cell r="B132">
            <v>0</v>
          </cell>
          <cell r="C132">
            <v>0</v>
          </cell>
        </row>
        <row r="133">
          <cell r="A133">
            <v>0</v>
          </cell>
          <cell r="B133">
            <v>0</v>
          </cell>
          <cell r="C133">
            <v>0</v>
          </cell>
        </row>
        <row r="134">
          <cell r="A134">
            <v>0</v>
          </cell>
          <cell r="B134">
            <v>0</v>
          </cell>
          <cell r="C134">
            <v>0</v>
          </cell>
        </row>
        <row r="135">
          <cell r="A135">
            <v>0</v>
          </cell>
          <cell r="B135">
            <v>0</v>
          </cell>
          <cell r="C135">
            <v>0</v>
          </cell>
        </row>
        <row r="136">
          <cell r="A136">
            <v>0</v>
          </cell>
          <cell r="B136">
            <v>0</v>
          </cell>
          <cell r="C136">
            <v>0</v>
          </cell>
        </row>
        <row r="137">
          <cell r="A137">
            <v>0</v>
          </cell>
          <cell r="B137">
            <v>0</v>
          </cell>
          <cell r="C137">
            <v>0</v>
          </cell>
        </row>
        <row r="138">
          <cell r="A138">
            <v>0</v>
          </cell>
          <cell r="B138">
            <v>0</v>
          </cell>
          <cell r="C138">
            <v>0</v>
          </cell>
        </row>
        <row r="139">
          <cell r="A139">
            <v>0</v>
          </cell>
          <cell r="B139">
            <v>0</v>
          </cell>
          <cell r="C139">
            <v>0</v>
          </cell>
        </row>
        <row r="140">
          <cell r="A140">
            <v>0</v>
          </cell>
          <cell r="B140">
            <v>0</v>
          </cell>
          <cell r="C140">
            <v>0</v>
          </cell>
        </row>
        <row r="141">
          <cell r="A141">
            <v>0</v>
          </cell>
          <cell r="B141">
            <v>0</v>
          </cell>
          <cell r="C141">
            <v>0</v>
          </cell>
        </row>
        <row r="142">
          <cell r="A142">
            <v>0</v>
          </cell>
          <cell r="B142">
            <v>0</v>
          </cell>
          <cell r="C142">
            <v>0</v>
          </cell>
        </row>
        <row r="143">
          <cell r="A143">
            <v>0</v>
          </cell>
          <cell r="B143">
            <v>0</v>
          </cell>
          <cell r="C143">
            <v>0</v>
          </cell>
        </row>
        <row r="144">
          <cell r="A144">
            <v>0</v>
          </cell>
          <cell r="B144">
            <v>0</v>
          </cell>
          <cell r="C144">
            <v>0</v>
          </cell>
        </row>
        <row r="145">
          <cell r="A145">
            <v>0</v>
          </cell>
          <cell r="B145">
            <v>0</v>
          </cell>
          <cell r="C145">
            <v>0</v>
          </cell>
        </row>
        <row r="146">
          <cell r="A146">
            <v>0</v>
          </cell>
          <cell r="B146">
            <v>0</v>
          </cell>
          <cell r="C146">
            <v>0</v>
          </cell>
        </row>
        <row r="147">
          <cell r="A147">
            <v>0</v>
          </cell>
          <cell r="B147">
            <v>0</v>
          </cell>
          <cell r="C147">
            <v>0</v>
          </cell>
        </row>
        <row r="148">
          <cell r="A148">
            <v>0</v>
          </cell>
          <cell r="B148">
            <v>0</v>
          </cell>
          <cell r="C148">
            <v>0</v>
          </cell>
        </row>
        <row r="149">
          <cell r="A149">
            <v>0</v>
          </cell>
          <cell r="B149">
            <v>0</v>
          </cell>
          <cell r="C149">
            <v>0</v>
          </cell>
        </row>
        <row r="150">
          <cell r="A150">
            <v>0</v>
          </cell>
          <cell r="B150">
            <v>0</v>
          </cell>
          <cell r="C150">
            <v>0</v>
          </cell>
        </row>
        <row r="151">
          <cell r="A151">
            <v>0</v>
          </cell>
          <cell r="B151">
            <v>0</v>
          </cell>
          <cell r="C151">
            <v>0</v>
          </cell>
        </row>
        <row r="152">
          <cell r="A152">
            <v>0</v>
          </cell>
          <cell r="B152">
            <v>0</v>
          </cell>
          <cell r="C152">
            <v>0</v>
          </cell>
        </row>
        <row r="153">
          <cell r="A153">
            <v>0</v>
          </cell>
          <cell r="B153">
            <v>0</v>
          </cell>
          <cell r="C153">
            <v>0</v>
          </cell>
        </row>
        <row r="154">
          <cell r="A154">
            <v>0</v>
          </cell>
          <cell r="B154">
            <v>0</v>
          </cell>
          <cell r="C154">
            <v>0</v>
          </cell>
        </row>
        <row r="155">
          <cell r="A155">
            <v>0</v>
          </cell>
          <cell r="B155">
            <v>0</v>
          </cell>
          <cell r="C155">
            <v>0</v>
          </cell>
        </row>
        <row r="156">
          <cell r="A156">
            <v>0</v>
          </cell>
          <cell r="B156">
            <v>0</v>
          </cell>
          <cell r="C156">
            <v>0</v>
          </cell>
        </row>
        <row r="157">
          <cell r="A157">
            <v>0</v>
          </cell>
          <cell r="B157">
            <v>0</v>
          </cell>
          <cell r="C157">
            <v>0</v>
          </cell>
        </row>
        <row r="158">
          <cell r="A158">
            <v>0</v>
          </cell>
          <cell r="B158">
            <v>0</v>
          </cell>
          <cell r="C158">
            <v>0</v>
          </cell>
        </row>
        <row r="159">
          <cell r="A159">
            <v>0</v>
          </cell>
          <cell r="B159">
            <v>0</v>
          </cell>
          <cell r="C159">
            <v>0</v>
          </cell>
        </row>
        <row r="160">
          <cell r="A160">
            <v>0</v>
          </cell>
          <cell r="B160">
            <v>0</v>
          </cell>
          <cell r="C160">
            <v>0</v>
          </cell>
        </row>
        <row r="161">
          <cell r="A161">
            <v>0</v>
          </cell>
          <cell r="B161">
            <v>0</v>
          </cell>
          <cell r="C161">
            <v>0</v>
          </cell>
        </row>
        <row r="162">
          <cell r="A162">
            <v>0</v>
          </cell>
          <cell r="B162">
            <v>0</v>
          </cell>
          <cell r="C162">
            <v>0</v>
          </cell>
        </row>
        <row r="163">
          <cell r="A163">
            <v>0</v>
          </cell>
          <cell r="B163">
            <v>0</v>
          </cell>
          <cell r="C163">
            <v>0</v>
          </cell>
        </row>
        <row r="164">
          <cell r="A164">
            <v>0</v>
          </cell>
          <cell r="B164">
            <v>0</v>
          </cell>
          <cell r="C164">
            <v>0</v>
          </cell>
        </row>
        <row r="165">
          <cell r="A165">
            <v>0</v>
          </cell>
          <cell r="B165">
            <v>0</v>
          </cell>
          <cell r="C165">
            <v>0</v>
          </cell>
        </row>
        <row r="166">
          <cell r="A166">
            <v>0</v>
          </cell>
          <cell r="B166">
            <v>0</v>
          </cell>
          <cell r="C166">
            <v>0</v>
          </cell>
        </row>
        <row r="167">
          <cell r="A167">
            <v>0</v>
          </cell>
          <cell r="B167">
            <v>0</v>
          </cell>
          <cell r="C167">
            <v>0</v>
          </cell>
        </row>
        <row r="168">
          <cell r="A168">
            <v>0</v>
          </cell>
          <cell r="B168">
            <v>0</v>
          </cell>
          <cell r="C168">
            <v>0</v>
          </cell>
        </row>
        <row r="169">
          <cell r="A169">
            <v>0</v>
          </cell>
          <cell r="B169">
            <v>0</v>
          </cell>
          <cell r="C169">
            <v>0</v>
          </cell>
        </row>
        <row r="170">
          <cell r="A170">
            <v>0</v>
          </cell>
          <cell r="B170">
            <v>0</v>
          </cell>
          <cell r="C170">
            <v>0</v>
          </cell>
        </row>
        <row r="171">
          <cell r="A171">
            <v>0</v>
          </cell>
          <cell r="B171">
            <v>0</v>
          </cell>
          <cell r="C171">
            <v>0</v>
          </cell>
        </row>
        <row r="172">
          <cell r="A172">
            <v>0</v>
          </cell>
          <cell r="B172">
            <v>0</v>
          </cell>
          <cell r="C172">
            <v>0</v>
          </cell>
        </row>
        <row r="173">
          <cell r="A173">
            <v>0</v>
          </cell>
          <cell r="B173">
            <v>0</v>
          </cell>
          <cell r="C173">
            <v>0</v>
          </cell>
        </row>
        <row r="174">
          <cell r="A174">
            <v>0</v>
          </cell>
          <cell r="B174">
            <v>0</v>
          </cell>
          <cell r="C174">
            <v>0</v>
          </cell>
        </row>
        <row r="175">
          <cell r="A175">
            <v>0</v>
          </cell>
          <cell r="B175">
            <v>0</v>
          </cell>
          <cell r="C175">
            <v>0</v>
          </cell>
        </row>
        <row r="176">
          <cell r="A176">
            <v>0</v>
          </cell>
          <cell r="B176">
            <v>0</v>
          </cell>
          <cell r="C176">
            <v>0</v>
          </cell>
        </row>
        <row r="177">
          <cell r="A177">
            <v>0</v>
          </cell>
          <cell r="B177">
            <v>0</v>
          </cell>
          <cell r="C177">
            <v>0</v>
          </cell>
        </row>
        <row r="178">
          <cell r="A178">
            <v>0</v>
          </cell>
          <cell r="B178">
            <v>0</v>
          </cell>
          <cell r="C178">
            <v>0</v>
          </cell>
        </row>
        <row r="179">
          <cell r="A179">
            <v>0</v>
          </cell>
          <cell r="B179">
            <v>0</v>
          </cell>
          <cell r="C179">
            <v>0</v>
          </cell>
        </row>
        <row r="180">
          <cell r="A180">
            <v>0</v>
          </cell>
          <cell r="B180">
            <v>0</v>
          </cell>
          <cell r="C180">
            <v>0</v>
          </cell>
        </row>
        <row r="181">
          <cell r="A181">
            <v>0</v>
          </cell>
          <cell r="B181">
            <v>0</v>
          </cell>
          <cell r="C181">
            <v>0</v>
          </cell>
        </row>
        <row r="182">
          <cell r="A182">
            <v>0</v>
          </cell>
          <cell r="B182">
            <v>0</v>
          </cell>
          <cell r="C182">
            <v>0</v>
          </cell>
        </row>
        <row r="183">
          <cell r="A183">
            <v>0</v>
          </cell>
          <cell r="B183">
            <v>0</v>
          </cell>
          <cell r="C183">
            <v>0</v>
          </cell>
        </row>
        <row r="184">
          <cell r="A184">
            <v>0</v>
          </cell>
          <cell r="B184">
            <v>0</v>
          </cell>
          <cell r="C184">
            <v>0</v>
          </cell>
        </row>
        <row r="185">
          <cell r="A185">
            <v>0</v>
          </cell>
          <cell r="B185">
            <v>0</v>
          </cell>
          <cell r="C185">
            <v>0</v>
          </cell>
        </row>
        <row r="186">
          <cell r="A186">
            <v>0</v>
          </cell>
          <cell r="B186">
            <v>0</v>
          </cell>
          <cell r="C186">
            <v>0</v>
          </cell>
        </row>
        <row r="187">
          <cell r="A187">
            <v>0</v>
          </cell>
          <cell r="B187">
            <v>0</v>
          </cell>
          <cell r="C187">
            <v>0</v>
          </cell>
        </row>
        <row r="188">
          <cell r="A188">
            <v>0</v>
          </cell>
          <cell r="B188">
            <v>0</v>
          </cell>
          <cell r="C188">
            <v>0</v>
          </cell>
        </row>
        <row r="189">
          <cell r="A189">
            <v>0</v>
          </cell>
          <cell r="B189">
            <v>0</v>
          </cell>
          <cell r="C189">
            <v>0</v>
          </cell>
        </row>
        <row r="190">
          <cell r="A190">
            <v>0</v>
          </cell>
          <cell r="B190">
            <v>0</v>
          </cell>
          <cell r="C190">
            <v>0</v>
          </cell>
        </row>
        <row r="191">
          <cell r="A191">
            <v>0</v>
          </cell>
          <cell r="B191">
            <v>0</v>
          </cell>
          <cell r="C191">
            <v>0</v>
          </cell>
        </row>
        <row r="192">
          <cell r="A192">
            <v>0</v>
          </cell>
          <cell r="B192">
            <v>0</v>
          </cell>
          <cell r="C192">
            <v>0</v>
          </cell>
        </row>
        <row r="193">
          <cell r="A193">
            <v>0</v>
          </cell>
          <cell r="B193">
            <v>0</v>
          </cell>
          <cell r="C193">
            <v>0</v>
          </cell>
        </row>
        <row r="194">
          <cell r="A194">
            <v>0</v>
          </cell>
          <cell r="B194">
            <v>0</v>
          </cell>
          <cell r="C194">
            <v>0</v>
          </cell>
        </row>
        <row r="195">
          <cell r="A195">
            <v>0</v>
          </cell>
          <cell r="B195">
            <v>0</v>
          </cell>
          <cell r="C195">
            <v>0</v>
          </cell>
        </row>
        <row r="196">
          <cell r="A196">
            <v>0</v>
          </cell>
          <cell r="B196">
            <v>0</v>
          </cell>
          <cell r="C196">
            <v>0</v>
          </cell>
        </row>
        <row r="197">
          <cell r="A197">
            <v>0</v>
          </cell>
          <cell r="B197">
            <v>0</v>
          </cell>
          <cell r="C197">
            <v>0</v>
          </cell>
        </row>
        <row r="198">
          <cell r="A198">
            <v>0</v>
          </cell>
          <cell r="B198">
            <v>0</v>
          </cell>
          <cell r="C198">
            <v>0</v>
          </cell>
        </row>
        <row r="199">
          <cell r="A199">
            <v>0</v>
          </cell>
          <cell r="B199">
            <v>0</v>
          </cell>
          <cell r="C199">
            <v>0</v>
          </cell>
        </row>
        <row r="200">
          <cell r="A200">
            <v>0</v>
          </cell>
          <cell r="B200">
            <v>0</v>
          </cell>
          <cell r="C200">
            <v>0</v>
          </cell>
        </row>
        <row r="201">
          <cell r="A201">
            <v>0</v>
          </cell>
          <cell r="B201">
            <v>0</v>
          </cell>
          <cell r="C201">
            <v>0</v>
          </cell>
        </row>
        <row r="202">
          <cell r="A202">
            <v>0</v>
          </cell>
          <cell r="B202">
            <v>0</v>
          </cell>
          <cell r="C202">
            <v>0</v>
          </cell>
        </row>
        <row r="203">
          <cell r="A203">
            <v>0</v>
          </cell>
          <cell r="B203">
            <v>0</v>
          </cell>
          <cell r="C203">
            <v>0</v>
          </cell>
        </row>
        <row r="204">
          <cell r="A204">
            <v>0</v>
          </cell>
          <cell r="B204">
            <v>0</v>
          </cell>
          <cell r="C204">
            <v>0</v>
          </cell>
        </row>
        <row r="205">
          <cell r="A205">
            <v>0</v>
          </cell>
          <cell r="B205">
            <v>0</v>
          </cell>
          <cell r="C205">
            <v>0</v>
          </cell>
        </row>
        <row r="206">
          <cell r="A206">
            <v>0</v>
          </cell>
          <cell r="B206">
            <v>0</v>
          </cell>
          <cell r="C206">
            <v>0</v>
          </cell>
        </row>
        <row r="207">
          <cell r="A207">
            <v>0</v>
          </cell>
          <cell r="B207">
            <v>0</v>
          </cell>
          <cell r="C207">
            <v>0</v>
          </cell>
        </row>
        <row r="208">
          <cell r="A208">
            <v>0</v>
          </cell>
          <cell r="B208">
            <v>0</v>
          </cell>
          <cell r="C208">
            <v>0</v>
          </cell>
        </row>
        <row r="209">
          <cell r="A209">
            <v>0</v>
          </cell>
          <cell r="B209">
            <v>0</v>
          </cell>
          <cell r="C209">
            <v>0</v>
          </cell>
        </row>
        <row r="210">
          <cell r="A210">
            <v>0</v>
          </cell>
          <cell r="B210">
            <v>0</v>
          </cell>
          <cell r="C210">
            <v>0</v>
          </cell>
        </row>
        <row r="211">
          <cell r="A211">
            <v>0</v>
          </cell>
          <cell r="B211">
            <v>0</v>
          </cell>
          <cell r="C211">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
      <sheetName val="PRESUPUESTO"/>
      <sheetName val="CANTIDADES"/>
      <sheetName val="APU"/>
    </sheetNames>
    <sheetDataSet>
      <sheetData sheetId="0"/>
      <sheetData sheetId="1">
        <row r="49">
          <cell r="F49">
            <v>1138231195.4851451</v>
          </cell>
        </row>
      </sheetData>
      <sheetData sheetId="2">
        <row r="5">
          <cell r="C5">
            <v>609</v>
          </cell>
        </row>
      </sheetData>
      <sheetData sheetId="3">
        <row r="2">
          <cell r="C2" t="str">
            <v>LOCALIZACIÓN Y REPLANTEO DE LÍNEA</v>
          </cell>
        </row>
        <row r="44">
          <cell r="D44" t="str">
            <v>m3</v>
          </cell>
        </row>
        <row r="98">
          <cell r="D98" t="str">
            <v>m3</v>
          </cell>
        </row>
        <row r="340">
          <cell r="C340" t="str">
            <v>Kg</v>
          </cell>
        </row>
        <row r="553">
          <cell r="C553" t="str">
            <v>m3</v>
          </cell>
        </row>
        <row r="566">
          <cell r="C566" t="str">
            <v>m3</v>
          </cell>
        </row>
        <row r="631">
          <cell r="C631" t="str">
            <v>m</v>
          </cell>
        </row>
        <row r="708">
          <cell r="C708" t="str">
            <v>m</v>
          </cell>
        </row>
        <row r="1006">
          <cell r="C1006" t="str">
            <v>Un</v>
          </cell>
        </row>
        <row r="1019">
          <cell r="C1019" t="str">
            <v>Un</v>
          </cell>
        </row>
        <row r="1032">
          <cell r="C1032" t="str">
            <v>Un</v>
          </cell>
        </row>
        <row r="1078">
          <cell r="C1078" t="str">
            <v>Un</v>
          </cell>
        </row>
        <row r="1102">
          <cell r="C1102" t="str">
            <v>Un</v>
          </cell>
        </row>
        <row r="1135">
          <cell r="C1135" t="str">
            <v>Un</v>
          </cell>
        </row>
        <row r="1149">
          <cell r="C1149" t="str">
            <v>m3</v>
          </cell>
        </row>
        <row r="1188">
          <cell r="C1188" t="str">
            <v>m</v>
          </cell>
        </row>
        <row r="1210">
          <cell r="C1210" t="str">
            <v>m</v>
          </cell>
        </row>
        <row r="1249">
          <cell r="C1249" t="str">
            <v>Un</v>
          </cell>
        </row>
        <row r="1621">
          <cell r="C1621" t="str">
            <v>m</v>
          </cell>
        </row>
        <row r="1725">
          <cell r="C1725" t="str">
            <v>m2</v>
          </cell>
        </row>
        <row r="1742">
          <cell r="C1742" t="str">
            <v>m2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5000s"/>
      <sheetName val="LISTADO"/>
      <sheetName val="Tuberías"/>
      <sheetName val="PRESUPUESTO"/>
      <sheetName val="Cuadrillas"/>
      <sheetName val="ACERO"/>
      <sheetName val="CONCRETO"/>
      <sheetName val="Hoja2"/>
      <sheetName val="Hoja1"/>
      <sheetName val="Copias modificados"/>
      <sheetName val="Alquiler Equipos"/>
      <sheetName val="Valvula reguladora"/>
      <sheetName val="Hoja3"/>
      <sheetName val="Hoja4"/>
    </sheetNames>
    <sheetDataSet>
      <sheetData sheetId="0" refreshError="1"/>
      <sheetData sheetId="1" refreshError="1"/>
      <sheetData sheetId="2" refreshError="1"/>
      <sheetData sheetId="3" refreshError="1"/>
      <sheetData sheetId="4" refreshError="1">
        <row r="18">
          <cell r="J18">
            <v>428004.473509926</v>
          </cell>
        </row>
        <row r="65">
          <cell r="A65" t="str">
            <v>Comisión Topográfica (1 Top + 3 Cad)</v>
          </cell>
          <cell r="E65">
            <v>428004.473509926</v>
          </cell>
        </row>
        <row r="66">
          <cell r="A66" t="str">
            <v>Ayudante (jornal + prestaciones)</v>
          </cell>
          <cell r="E66">
            <v>57562.659994074093</v>
          </cell>
        </row>
        <row r="67">
          <cell r="A67" t="str">
            <v>Oficial (jornal + prestaciones)</v>
          </cell>
          <cell r="E67">
            <v>100656.69910044444</v>
          </cell>
        </row>
        <row r="68">
          <cell r="A68" t="str">
            <v>Cuadrilla A 1 Of + 4 Ay (jornal + prestaciones)</v>
          </cell>
          <cell r="E68">
            <v>330907.33907674078</v>
          </cell>
        </row>
        <row r="69">
          <cell r="A69" t="str">
            <v>Cuadrilla B 2 Ay (jornal + prestaciones)</v>
          </cell>
          <cell r="E69">
            <v>115125.31998814819</v>
          </cell>
        </row>
        <row r="70">
          <cell r="A70" t="str">
            <v>Cuadrilla C 1 Of + 7 Ay (jornal + prestaciones)</v>
          </cell>
          <cell r="E70">
            <v>503595.3190589631</v>
          </cell>
        </row>
        <row r="71">
          <cell r="A71" t="str">
            <v>Cuadrilla D 2 Of + 4 Ay (jornal + prestaciones)</v>
          </cell>
          <cell r="E71">
            <v>431564.03817718523</v>
          </cell>
        </row>
        <row r="72">
          <cell r="A72" t="str">
            <v>Cuadrilla E 1 Of + 1 Ay (jornal + prestaciones)</v>
          </cell>
          <cell r="E72">
            <v>158219.35909451853</v>
          </cell>
        </row>
        <row r="73">
          <cell r="A73" t="str">
            <v>Cuadrilla F 6 Of + 4 Ay (jornal + prestaciones)</v>
          </cell>
          <cell r="E73">
            <v>834190.834578963</v>
          </cell>
        </row>
        <row r="74">
          <cell r="A74" t="str">
            <v>Cuadrilla G 1 Of + 2 Ay (jornal + prestaciones)</v>
          </cell>
          <cell r="E74">
            <v>215782.01908859261</v>
          </cell>
        </row>
        <row r="75">
          <cell r="A75" t="str">
            <v>Cuadrilla H 4 Ay (jornal + prestaciones)</v>
          </cell>
          <cell r="E75">
            <v>230250.63997629637</v>
          </cell>
        </row>
        <row r="76">
          <cell r="A76" t="str">
            <v>Cuadrilla M1 1 Sup Min + 5 Ay Min (jornal + prestaciones)</v>
          </cell>
          <cell r="E76">
            <v>738092.99823454814</v>
          </cell>
        </row>
        <row r="77">
          <cell r="A77" t="str">
            <v>Cuadrilla M2 1 Sup Min + 3 Ay Min (jornal + prestaciones)</v>
          </cell>
          <cell r="E77">
            <v>519354.8902570667</v>
          </cell>
        </row>
        <row r="78">
          <cell r="A78" t="str">
            <v>Cuadrilla Soldadura 1 of + 1 ay (jornal + prestaciones)</v>
          </cell>
          <cell r="E78">
            <v>158219.35909451853</v>
          </cell>
        </row>
        <row r="79">
          <cell r="A79" t="str">
            <v>Cuadrilla W (1 Carpintero + 1 Ayudante)</v>
          </cell>
          <cell r="E79">
            <v>158219.35909451853</v>
          </cell>
        </row>
      </sheetData>
      <sheetData sheetId="5" refreshError="1">
        <row r="19">
          <cell r="E19">
            <v>2452.6370026002442</v>
          </cell>
        </row>
        <row r="24">
          <cell r="C24">
            <v>4401</v>
          </cell>
        </row>
      </sheetData>
      <sheetData sheetId="6" refreshError="1">
        <row r="187">
          <cell r="B187" t="str">
            <v>Concreto de f'c 35 MPa (5000 psi) (producción)</v>
          </cell>
          <cell r="D187">
            <v>432832</v>
          </cell>
        </row>
        <row r="188">
          <cell r="B188" t="str">
            <v>Concreto de f'c 28 MPa (4000 psi) (producción)</v>
          </cell>
          <cell r="D188">
            <v>430699</v>
          </cell>
        </row>
        <row r="189">
          <cell r="B189" t="str">
            <v>Concreto de f'c 24 MPa (3500 psi) (producción)</v>
          </cell>
          <cell r="D189">
            <v>409623</v>
          </cell>
        </row>
        <row r="190">
          <cell r="B190" t="str">
            <v>Concreto de f'c 21 MPa (3000 psi) (producción)</v>
          </cell>
          <cell r="D190">
            <v>342211</v>
          </cell>
        </row>
        <row r="191">
          <cell r="B191" t="str">
            <v>Concreto de f'c 17 MPa (2500 psi) (producción)</v>
          </cell>
          <cell r="D191">
            <v>280891</v>
          </cell>
        </row>
        <row r="192">
          <cell r="B192" t="str">
            <v>Concreto de f'c 10 MPa (1500 psi) (producción)</v>
          </cell>
          <cell r="D192">
            <v>346882</v>
          </cell>
        </row>
        <row r="193">
          <cell r="B193" t="str">
            <v>Concreto de f'c 28 MPa (4000 psi) impermeabilizado (producción)</v>
          </cell>
          <cell r="D193">
            <v>450532</v>
          </cell>
        </row>
        <row r="194">
          <cell r="B194" t="str">
            <v>Concreto de f'c 24 MPa (3500 psi) impermeabilizado (producción)</v>
          </cell>
          <cell r="D194">
            <v>423913</v>
          </cell>
        </row>
        <row r="195">
          <cell r="B195" t="str">
            <v>Concreto de f'c 21 MPa (3000 psi) impermeabilizado (producción)</v>
          </cell>
          <cell r="D195">
            <v>355547</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FE24E-7B90-4277-B97F-3B9EF36DCC80}">
  <sheetPr>
    <tabColor theme="7" tint="-0.249977111117893"/>
  </sheetPr>
  <dimension ref="A1:F205"/>
  <sheetViews>
    <sheetView tabSelected="1" topLeftCell="A31" zoomScale="70" zoomScaleNormal="70" zoomScaleSheetLayoutView="70" workbookViewId="0">
      <selection activeCell="F75" sqref="F75"/>
    </sheetView>
  </sheetViews>
  <sheetFormatPr baseColWidth="10" defaultColWidth="11.42578125" defaultRowHeight="15.75"/>
  <cols>
    <col min="1" max="1" width="8.140625" style="3" customWidth="1"/>
    <col min="2" max="2" width="70" style="3" customWidth="1"/>
    <col min="3" max="3" width="7.28515625" style="3" customWidth="1"/>
    <col min="4" max="4" width="9.42578125" style="80" customWidth="1"/>
    <col min="5" max="5" width="15.28515625" style="3" customWidth="1"/>
    <col min="6" max="6" width="25.5703125" style="3" customWidth="1"/>
    <col min="7" max="16384" width="11.42578125" style="42"/>
  </cols>
  <sheetData>
    <row r="1" spans="1:6" s="3" customFormat="1" ht="30" customHeight="1">
      <c r="A1" s="1"/>
      <c r="B1" s="2"/>
      <c r="C1" s="377" t="s">
        <v>342</v>
      </c>
      <c r="D1" s="378"/>
      <c r="E1" s="378"/>
      <c r="F1" s="379"/>
    </row>
    <row r="2" spans="1:6" s="3" customFormat="1" ht="30" customHeight="1">
      <c r="A2" s="4"/>
      <c r="B2" s="5" t="s">
        <v>0</v>
      </c>
      <c r="C2" s="380"/>
      <c r="D2" s="381"/>
      <c r="E2" s="381"/>
      <c r="F2" s="382"/>
    </row>
    <row r="3" spans="1:6" s="3" customFormat="1" ht="30">
      <c r="A3" s="4"/>
      <c r="B3" s="86"/>
      <c r="C3" s="383" t="s">
        <v>1</v>
      </c>
      <c r="D3" s="384"/>
      <c r="E3" s="384"/>
      <c r="F3" s="385"/>
    </row>
    <row r="4" spans="1:6" s="3" customFormat="1" ht="30.75" thickBot="1">
      <c r="A4" s="6"/>
      <c r="B4" s="7"/>
      <c r="C4" s="8" t="s">
        <v>2</v>
      </c>
      <c r="D4" s="9"/>
      <c r="E4" s="10"/>
      <c r="F4" s="11"/>
    </row>
    <row r="5" spans="1:6" s="3" customFormat="1" ht="30">
      <c r="A5" s="12" t="s">
        <v>3</v>
      </c>
      <c r="B5" s="13" t="s">
        <v>4</v>
      </c>
      <c r="C5" s="13" t="s">
        <v>5</v>
      </c>
      <c r="D5" s="14" t="s">
        <v>6</v>
      </c>
      <c r="E5" s="13" t="s">
        <v>7</v>
      </c>
      <c r="F5" s="15" t="s">
        <v>8</v>
      </c>
    </row>
    <row r="6" spans="1:6" s="3" customFormat="1">
      <c r="A6" s="16">
        <v>1</v>
      </c>
      <c r="B6" s="17" t="s">
        <v>9</v>
      </c>
      <c r="C6" s="18"/>
      <c r="D6" s="19"/>
      <c r="E6" s="20"/>
      <c r="F6" s="21"/>
    </row>
    <row r="7" spans="1:6" s="3" customFormat="1">
      <c r="A7" s="22">
        <v>1.01</v>
      </c>
      <c r="B7" s="23" t="s">
        <v>10</v>
      </c>
      <c r="C7" s="24" t="s">
        <v>11</v>
      </c>
      <c r="D7" s="19">
        <v>4865</v>
      </c>
      <c r="E7" s="20">
        <v>2931</v>
      </c>
      <c r="F7" s="25">
        <f t="shared" ref="F7:F51" si="0">D7*E7</f>
        <v>14259315</v>
      </c>
    </row>
    <row r="8" spans="1:6" s="3" customFormat="1">
      <c r="A8" s="22">
        <v>1.02</v>
      </c>
      <c r="B8" s="26" t="s">
        <v>12</v>
      </c>
      <c r="C8" s="27" t="s">
        <v>13</v>
      </c>
      <c r="D8" s="19">
        <v>6</v>
      </c>
      <c r="E8" s="20">
        <v>450000</v>
      </c>
      <c r="F8" s="25">
        <f t="shared" si="0"/>
        <v>2700000</v>
      </c>
    </row>
    <row r="9" spans="1:6" s="3" customFormat="1">
      <c r="A9" s="22">
        <v>1.03</v>
      </c>
      <c r="B9" s="26" t="s">
        <v>14</v>
      </c>
      <c r="C9" s="27" t="s">
        <v>15</v>
      </c>
      <c r="D9" s="19">
        <v>2160</v>
      </c>
      <c r="E9" s="20">
        <v>947</v>
      </c>
      <c r="F9" s="25">
        <f t="shared" si="0"/>
        <v>2045520</v>
      </c>
    </row>
    <row r="10" spans="1:6" s="3" customFormat="1">
      <c r="A10" s="16">
        <v>2</v>
      </c>
      <c r="B10" s="17" t="s">
        <v>16</v>
      </c>
      <c r="C10" s="24"/>
      <c r="D10" s="19">
        <v>0</v>
      </c>
      <c r="E10" s="20"/>
      <c r="F10" s="25">
        <f t="shared" si="0"/>
        <v>0</v>
      </c>
    </row>
    <row r="11" spans="1:6" s="3" customFormat="1">
      <c r="A11" s="28">
        <v>2.0099999999999998</v>
      </c>
      <c r="B11" s="29" t="s">
        <v>17</v>
      </c>
      <c r="C11" s="30" t="s">
        <v>11</v>
      </c>
      <c r="D11" s="19">
        <v>8410</v>
      </c>
      <c r="E11" s="20">
        <v>3699</v>
      </c>
      <c r="F11" s="25">
        <f t="shared" si="0"/>
        <v>31108590</v>
      </c>
    </row>
    <row r="12" spans="1:6" s="3" customFormat="1">
      <c r="A12" s="28">
        <v>2.02</v>
      </c>
      <c r="B12" s="29" t="s">
        <v>18</v>
      </c>
      <c r="C12" s="30" t="s">
        <v>15</v>
      </c>
      <c r="D12" s="19">
        <v>12</v>
      </c>
      <c r="E12" s="20">
        <v>88953</v>
      </c>
      <c r="F12" s="25">
        <f t="shared" si="0"/>
        <v>1067436</v>
      </c>
    </row>
    <row r="13" spans="1:6" s="3" customFormat="1" ht="30">
      <c r="A13" s="28">
        <v>2.0299999999999998</v>
      </c>
      <c r="B13" s="29" t="s">
        <v>19</v>
      </c>
      <c r="C13" s="30" t="s">
        <v>20</v>
      </c>
      <c r="D13" s="19">
        <v>15</v>
      </c>
      <c r="E13" s="20">
        <v>399297</v>
      </c>
      <c r="F13" s="25">
        <f t="shared" si="0"/>
        <v>5989455</v>
      </c>
    </row>
    <row r="14" spans="1:6" s="3" customFormat="1" ht="30">
      <c r="A14" s="28">
        <v>2.04</v>
      </c>
      <c r="B14" s="29" t="s">
        <v>21</v>
      </c>
      <c r="C14" s="30" t="s">
        <v>20</v>
      </c>
      <c r="D14" s="19">
        <v>30</v>
      </c>
      <c r="E14" s="20">
        <v>245475</v>
      </c>
      <c r="F14" s="25">
        <f t="shared" si="0"/>
        <v>7364250</v>
      </c>
    </row>
    <row r="15" spans="1:6" s="3" customFormat="1" ht="30">
      <c r="A15" s="28">
        <v>2.0499999999999998</v>
      </c>
      <c r="B15" s="29" t="s">
        <v>22</v>
      </c>
      <c r="C15" s="30" t="s">
        <v>20</v>
      </c>
      <c r="D15" s="19">
        <v>35</v>
      </c>
      <c r="E15" s="20">
        <v>148197</v>
      </c>
      <c r="F15" s="25">
        <f t="shared" si="0"/>
        <v>5186895</v>
      </c>
    </row>
    <row r="16" spans="1:6" s="3" customFormat="1">
      <c r="A16" s="28">
        <v>2.06</v>
      </c>
      <c r="B16" s="29" t="s">
        <v>23</v>
      </c>
      <c r="C16" s="30" t="s">
        <v>20</v>
      </c>
      <c r="D16" s="19">
        <v>20</v>
      </c>
      <c r="E16" s="20">
        <v>327824</v>
      </c>
      <c r="F16" s="25">
        <f t="shared" si="0"/>
        <v>6556480</v>
      </c>
    </row>
    <row r="17" spans="1:6" s="3" customFormat="1">
      <c r="A17" s="16">
        <v>3</v>
      </c>
      <c r="B17" s="17" t="s">
        <v>24</v>
      </c>
      <c r="C17" s="18"/>
      <c r="D17" s="19"/>
      <c r="E17" s="20"/>
      <c r="F17" s="25"/>
    </row>
    <row r="18" spans="1:6" s="3" customFormat="1">
      <c r="A18" s="22">
        <v>3.01</v>
      </c>
      <c r="B18" s="23" t="s">
        <v>25</v>
      </c>
      <c r="C18" s="24" t="str">
        <f>[7]APU!C708</f>
        <v>m</v>
      </c>
      <c r="D18" s="19">
        <v>1424.99</v>
      </c>
      <c r="E18" s="20">
        <v>4686</v>
      </c>
      <c r="F18" s="25">
        <f t="shared" si="0"/>
        <v>6677503.1399999997</v>
      </c>
    </row>
    <row r="19" spans="1:6" s="3" customFormat="1">
      <c r="A19" s="22">
        <v>3.02</v>
      </c>
      <c r="B19" s="23" t="s">
        <v>26</v>
      </c>
      <c r="C19" s="24" t="s">
        <v>27</v>
      </c>
      <c r="D19" s="19">
        <v>96.5</v>
      </c>
      <c r="E19" s="20">
        <v>86323</v>
      </c>
      <c r="F19" s="25">
        <f t="shared" si="0"/>
        <v>8330169.5</v>
      </c>
    </row>
    <row r="20" spans="1:6" s="3" customFormat="1">
      <c r="A20" s="22">
        <v>3.03</v>
      </c>
      <c r="B20" s="23" t="s">
        <v>28</v>
      </c>
      <c r="C20" s="24" t="s">
        <v>27</v>
      </c>
      <c r="D20" s="19">
        <v>5.8</v>
      </c>
      <c r="E20" s="20">
        <v>86323</v>
      </c>
      <c r="F20" s="25">
        <f t="shared" si="0"/>
        <v>500673.39999999997</v>
      </c>
    </row>
    <row r="21" spans="1:6" s="3" customFormat="1">
      <c r="A21" s="22">
        <v>3.04</v>
      </c>
      <c r="B21" s="23" t="s">
        <v>29</v>
      </c>
      <c r="C21" s="24" t="s">
        <v>27</v>
      </c>
      <c r="D21" s="19">
        <v>487.13</v>
      </c>
      <c r="E21" s="20">
        <v>25923</v>
      </c>
      <c r="F21" s="25">
        <f t="shared" si="0"/>
        <v>12627870.99</v>
      </c>
    </row>
    <row r="22" spans="1:6" s="3" customFormat="1">
      <c r="A22" s="22">
        <v>3.05</v>
      </c>
      <c r="B22" s="23" t="s">
        <v>30</v>
      </c>
      <c r="C22" s="24" t="s">
        <v>27</v>
      </c>
      <c r="D22" s="19">
        <v>80.87</v>
      </c>
      <c r="E22" s="20">
        <v>44130</v>
      </c>
      <c r="F22" s="25">
        <f t="shared" si="0"/>
        <v>3568793.1</v>
      </c>
    </row>
    <row r="23" spans="1:6" s="3" customFormat="1" ht="30">
      <c r="A23" s="22">
        <v>3.06</v>
      </c>
      <c r="B23" s="23" t="s">
        <v>31</v>
      </c>
      <c r="C23" s="24" t="str">
        <f>[7]APU!C553</f>
        <v>m3</v>
      </c>
      <c r="D23" s="19">
        <v>481.63499999999999</v>
      </c>
      <c r="E23" s="20">
        <v>33091</v>
      </c>
      <c r="F23" s="25">
        <f t="shared" si="0"/>
        <v>15937783.785</v>
      </c>
    </row>
    <row r="24" spans="1:6" s="3" customFormat="1" ht="30">
      <c r="A24" s="22">
        <v>3.07</v>
      </c>
      <c r="B24" s="23" t="s">
        <v>32</v>
      </c>
      <c r="C24" s="24" t="str">
        <f>[7]APU!C566</f>
        <v>m3</v>
      </c>
      <c r="D24" s="19">
        <v>2729.2650000000003</v>
      </c>
      <c r="E24" s="20">
        <v>20450</v>
      </c>
      <c r="F24" s="25">
        <f t="shared" si="0"/>
        <v>55813469.250000007</v>
      </c>
    </row>
    <row r="25" spans="1:6" s="3" customFormat="1">
      <c r="A25" s="22">
        <v>3.08</v>
      </c>
      <c r="B25" s="23" t="s">
        <v>33</v>
      </c>
      <c r="C25" s="24" t="s">
        <v>27</v>
      </c>
      <c r="D25" s="19">
        <v>2263.16</v>
      </c>
      <c r="E25" s="20">
        <v>26364</v>
      </c>
      <c r="F25" s="25">
        <f>D25*E25</f>
        <v>59665950.239999995</v>
      </c>
    </row>
    <row r="26" spans="1:6" s="3" customFormat="1">
      <c r="A26" s="22">
        <v>3.09</v>
      </c>
      <c r="B26" s="23" t="s">
        <v>34</v>
      </c>
      <c r="C26" s="24" t="s">
        <v>27</v>
      </c>
      <c r="D26" s="19">
        <v>80</v>
      </c>
      <c r="E26" s="20">
        <v>56678</v>
      </c>
      <c r="F26" s="25">
        <f>D26*E26</f>
        <v>4534240</v>
      </c>
    </row>
    <row r="27" spans="1:6" s="3" customFormat="1">
      <c r="A27" s="22">
        <v>3.1</v>
      </c>
      <c r="B27" s="23" t="s">
        <v>35</v>
      </c>
      <c r="C27" s="24" t="s">
        <v>27</v>
      </c>
      <c r="D27" s="19">
        <v>68.359999999999985</v>
      </c>
      <c r="E27" s="20">
        <v>67822</v>
      </c>
      <c r="F27" s="25">
        <f>D27*E27</f>
        <v>4636311.919999999</v>
      </c>
    </row>
    <row r="28" spans="1:6" s="3" customFormat="1">
      <c r="A28" s="22">
        <v>3.11</v>
      </c>
      <c r="B28" s="23" t="s">
        <v>36</v>
      </c>
      <c r="C28" s="24" t="s">
        <v>27</v>
      </c>
      <c r="D28" s="19">
        <v>45</v>
      </c>
      <c r="E28" s="20">
        <v>84725</v>
      </c>
      <c r="F28" s="25">
        <f>D28*E28</f>
        <v>3812625</v>
      </c>
    </row>
    <row r="29" spans="1:6" s="3" customFormat="1" ht="30">
      <c r="A29" s="22">
        <v>3.12</v>
      </c>
      <c r="B29" s="31" t="s">
        <v>37</v>
      </c>
      <c r="C29" s="24" t="str">
        <f>[7]APU!D44</f>
        <v>m3</v>
      </c>
      <c r="D29" s="19">
        <v>1173.8999999999999</v>
      </c>
      <c r="E29" s="20">
        <v>55920</v>
      </c>
      <c r="F29" s="25">
        <f t="shared" si="0"/>
        <v>65644487.999999993</v>
      </c>
    </row>
    <row r="30" spans="1:6" s="3" customFormat="1">
      <c r="A30" s="22">
        <v>3.13</v>
      </c>
      <c r="B30" s="31" t="s">
        <v>38</v>
      </c>
      <c r="C30" s="24" t="str">
        <f>[7]APU!D98</f>
        <v>m3</v>
      </c>
      <c r="D30" s="19">
        <v>1158.9099999999999</v>
      </c>
      <c r="E30" s="20">
        <v>23444</v>
      </c>
      <c r="F30" s="25">
        <f t="shared" si="0"/>
        <v>27169486.039999995</v>
      </c>
    </row>
    <row r="31" spans="1:6" s="3" customFormat="1">
      <c r="A31" s="22">
        <v>3.14</v>
      </c>
      <c r="B31" s="31" t="s">
        <v>39</v>
      </c>
      <c r="C31" s="24" t="s">
        <v>15</v>
      </c>
      <c r="D31" s="19">
        <v>1395</v>
      </c>
      <c r="E31" s="20">
        <v>1595</v>
      </c>
      <c r="F31" s="25">
        <f t="shared" si="0"/>
        <v>2225025</v>
      </c>
    </row>
    <row r="32" spans="1:6" s="3" customFormat="1">
      <c r="A32" s="16">
        <v>4</v>
      </c>
      <c r="B32" s="32" t="s">
        <v>40</v>
      </c>
      <c r="C32" s="18"/>
      <c r="D32" s="19">
        <v>0</v>
      </c>
      <c r="E32" s="20"/>
      <c r="F32" s="25"/>
    </row>
    <row r="33" spans="1:6" s="3" customFormat="1">
      <c r="A33" s="22">
        <v>4.01</v>
      </c>
      <c r="B33" s="23" t="s">
        <v>41</v>
      </c>
      <c r="C33" s="18" t="str">
        <f>[7]APU!C1621</f>
        <v>m</v>
      </c>
      <c r="D33" s="19">
        <v>609</v>
      </c>
      <c r="E33" s="20">
        <v>314914</v>
      </c>
      <c r="F33" s="25">
        <f>D33*E33</f>
        <v>191782626</v>
      </c>
    </row>
    <row r="34" spans="1:6" s="3" customFormat="1">
      <c r="A34" s="22">
        <v>4.0199999999999996</v>
      </c>
      <c r="B34" s="23" t="s">
        <v>42</v>
      </c>
      <c r="C34" s="33" t="str">
        <f>[7]APU!C631</f>
        <v>m</v>
      </c>
      <c r="D34" s="19">
        <v>1904</v>
      </c>
      <c r="E34" s="20">
        <v>309582</v>
      </c>
      <c r="F34" s="25">
        <f>D34*E34</f>
        <v>589444128</v>
      </c>
    </row>
    <row r="35" spans="1:6" s="3" customFormat="1">
      <c r="A35" s="22">
        <v>4.03</v>
      </c>
      <c r="B35" s="23" t="s">
        <v>43</v>
      </c>
      <c r="C35" s="33" t="s">
        <v>11</v>
      </c>
      <c r="D35" s="19">
        <v>2377</v>
      </c>
      <c r="E35" s="20">
        <v>408985</v>
      </c>
      <c r="F35" s="25">
        <f>D35*E35</f>
        <v>972157345</v>
      </c>
    </row>
    <row r="36" spans="1:6" s="3" customFormat="1" ht="45">
      <c r="A36" s="22">
        <v>4.04</v>
      </c>
      <c r="B36" s="31" t="s">
        <v>44</v>
      </c>
      <c r="C36" s="18" t="str">
        <f>[7]APU!C1006</f>
        <v>Un</v>
      </c>
      <c r="D36" s="19">
        <v>9</v>
      </c>
      <c r="E36" s="20">
        <v>6189744</v>
      </c>
      <c r="F36" s="25">
        <f t="shared" si="0"/>
        <v>55707696</v>
      </c>
    </row>
    <row r="37" spans="1:6" s="3" customFormat="1" ht="45">
      <c r="A37" s="22">
        <v>4.05</v>
      </c>
      <c r="B37" s="31" t="s">
        <v>46</v>
      </c>
      <c r="C37" s="18" t="s">
        <v>20</v>
      </c>
      <c r="D37" s="19">
        <v>1</v>
      </c>
      <c r="E37" s="20">
        <v>575733</v>
      </c>
      <c r="F37" s="25">
        <f>D37*E37</f>
        <v>575733</v>
      </c>
    </row>
    <row r="38" spans="1:6" s="3" customFormat="1" ht="30">
      <c r="A38" s="22">
        <v>4.0599999999999996</v>
      </c>
      <c r="B38" s="31" t="s">
        <v>47</v>
      </c>
      <c r="C38" s="18" t="s">
        <v>20</v>
      </c>
      <c r="D38" s="19">
        <v>1</v>
      </c>
      <c r="E38" s="20">
        <v>239381</v>
      </c>
      <c r="F38" s="25">
        <f>D38*E38</f>
        <v>239381</v>
      </c>
    </row>
    <row r="39" spans="1:6" s="3" customFormat="1" ht="30">
      <c r="A39" s="22">
        <v>4.07</v>
      </c>
      <c r="B39" s="31" t="s">
        <v>48</v>
      </c>
      <c r="C39" s="18" t="str">
        <f>[7]APU!C1019</f>
        <v>Un</v>
      </c>
      <c r="D39" s="19">
        <v>22</v>
      </c>
      <c r="E39" s="20">
        <v>913336</v>
      </c>
      <c r="F39" s="25">
        <f t="shared" si="0"/>
        <v>20093392</v>
      </c>
    </row>
    <row r="40" spans="1:6" s="3" customFormat="1" ht="45">
      <c r="A40" s="22">
        <v>4.08</v>
      </c>
      <c r="B40" s="31" t="s">
        <v>49</v>
      </c>
      <c r="C40" s="18" t="str">
        <f>[7]APU!C1032</f>
        <v>Un</v>
      </c>
      <c r="D40" s="19">
        <v>5</v>
      </c>
      <c r="E40" s="20">
        <v>3117894</v>
      </c>
      <c r="F40" s="25">
        <f t="shared" si="0"/>
        <v>15589470</v>
      </c>
    </row>
    <row r="41" spans="1:6" s="3" customFormat="1">
      <c r="A41" s="22">
        <v>4.09</v>
      </c>
      <c r="B41" s="31" t="s">
        <v>50</v>
      </c>
      <c r="C41" s="18" t="str">
        <f>[7]APU!C1078</f>
        <v>Un</v>
      </c>
      <c r="D41" s="19">
        <v>7</v>
      </c>
      <c r="E41" s="20">
        <v>1066446</v>
      </c>
      <c r="F41" s="25">
        <f t="shared" si="0"/>
        <v>7465122</v>
      </c>
    </row>
    <row r="42" spans="1:6" s="3" customFormat="1" ht="30">
      <c r="A42" s="22">
        <v>4.0999999999999996</v>
      </c>
      <c r="B42" s="31" t="s">
        <v>51</v>
      </c>
      <c r="C42" s="18" t="str">
        <f>[7]APU!C1102</f>
        <v>Un</v>
      </c>
      <c r="D42" s="19">
        <v>12</v>
      </c>
      <c r="E42" s="20">
        <v>118001</v>
      </c>
      <c r="F42" s="25">
        <f t="shared" si="0"/>
        <v>1416012</v>
      </c>
    </row>
    <row r="43" spans="1:6" s="3" customFormat="1" ht="30">
      <c r="A43" s="22">
        <v>4.1100000000000003</v>
      </c>
      <c r="B43" s="31" t="s">
        <v>52</v>
      </c>
      <c r="C43" s="18" t="s">
        <v>20</v>
      </c>
      <c r="D43" s="19">
        <v>2</v>
      </c>
      <c r="E43" s="20">
        <v>890120.00000000012</v>
      </c>
      <c r="F43" s="25">
        <f t="shared" si="0"/>
        <v>1780240.0000000002</v>
      </c>
    </row>
    <row r="44" spans="1:6" s="3" customFormat="1">
      <c r="A44" s="22">
        <v>4.12</v>
      </c>
      <c r="B44" s="34" t="s">
        <v>53</v>
      </c>
      <c r="C44" s="35" t="s">
        <v>20</v>
      </c>
      <c r="D44" s="19">
        <v>0</v>
      </c>
      <c r="E44" s="37">
        <v>2506089</v>
      </c>
      <c r="F44" s="36">
        <f t="shared" si="0"/>
        <v>0</v>
      </c>
    </row>
    <row r="45" spans="1:6" s="3" customFormat="1">
      <c r="A45" s="22">
        <v>4.13</v>
      </c>
      <c r="B45" s="34" t="s">
        <v>137</v>
      </c>
      <c r="C45" s="35" t="str">
        <f>[7]APU!C1249</f>
        <v>Un</v>
      </c>
      <c r="D45" s="19">
        <v>6</v>
      </c>
      <c r="E45" s="37">
        <v>1636668</v>
      </c>
      <c r="F45" s="36">
        <f>D45*E45</f>
        <v>9820008</v>
      </c>
    </row>
    <row r="46" spans="1:6" s="3" customFormat="1">
      <c r="A46" s="22">
        <v>4.1399999999999997</v>
      </c>
      <c r="B46" s="34" t="s">
        <v>55</v>
      </c>
      <c r="C46" s="35" t="s">
        <v>20</v>
      </c>
      <c r="D46" s="19">
        <v>1</v>
      </c>
      <c r="E46" s="37">
        <v>1060534</v>
      </c>
      <c r="F46" s="36">
        <f t="shared" si="0"/>
        <v>1060534</v>
      </c>
    </row>
    <row r="47" spans="1:6" s="3" customFormat="1">
      <c r="A47" s="22">
        <v>4.1500000000000004</v>
      </c>
      <c r="B47" s="34" t="s">
        <v>56</v>
      </c>
      <c r="C47" s="35" t="s">
        <v>20</v>
      </c>
      <c r="D47" s="19">
        <v>1</v>
      </c>
      <c r="E47" s="37">
        <v>388040</v>
      </c>
      <c r="F47" s="36">
        <f t="shared" si="0"/>
        <v>388040</v>
      </c>
    </row>
    <row r="48" spans="1:6" s="3" customFormat="1">
      <c r="A48" s="22">
        <v>4.16</v>
      </c>
      <c r="B48" s="34" t="s">
        <v>57</v>
      </c>
      <c r="C48" s="35" t="s">
        <v>20</v>
      </c>
      <c r="D48" s="19">
        <v>1</v>
      </c>
      <c r="E48" s="37">
        <v>317681</v>
      </c>
      <c r="F48" s="36">
        <f t="shared" si="0"/>
        <v>317681</v>
      </c>
    </row>
    <row r="49" spans="1:6" s="3" customFormat="1">
      <c r="A49" s="22">
        <v>4.17</v>
      </c>
      <c r="B49" s="34" t="s">
        <v>58</v>
      </c>
      <c r="C49" s="35" t="s">
        <v>20</v>
      </c>
      <c r="D49" s="19">
        <v>1</v>
      </c>
      <c r="E49" s="37">
        <v>1880823.5999999999</v>
      </c>
      <c r="F49" s="36">
        <f t="shared" si="0"/>
        <v>1880823.5999999999</v>
      </c>
    </row>
    <row r="50" spans="1:6" s="3" customFormat="1">
      <c r="A50" s="22">
        <v>4.18</v>
      </c>
      <c r="B50" s="34" t="s">
        <v>59</v>
      </c>
      <c r="C50" s="33" t="s">
        <v>11</v>
      </c>
      <c r="D50" s="19">
        <v>47</v>
      </c>
      <c r="E50" s="37">
        <v>389147</v>
      </c>
      <c r="F50" s="36">
        <f t="shared" si="0"/>
        <v>18289909</v>
      </c>
    </row>
    <row r="51" spans="1:6" s="3" customFormat="1" ht="30">
      <c r="A51" s="22">
        <v>4.1900000000000004</v>
      </c>
      <c r="B51" s="34" t="s">
        <v>60</v>
      </c>
      <c r="C51" s="33" t="s">
        <v>45</v>
      </c>
      <c r="D51" s="19">
        <v>20</v>
      </c>
      <c r="E51" s="37">
        <v>750000</v>
      </c>
      <c r="F51" s="36">
        <f t="shared" si="0"/>
        <v>15000000</v>
      </c>
    </row>
    <row r="52" spans="1:6" s="3" customFormat="1">
      <c r="A52" s="16">
        <v>5</v>
      </c>
      <c r="B52" s="32" t="s">
        <v>61</v>
      </c>
      <c r="C52" s="18"/>
      <c r="D52" s="19">
        <v>0</v>
      </c>
      <c r="E52" s="20"/>
      <c r="F52" s="25"/>
    </row>
    <row r="53" spans="1:6" s="3" customFormat="1">
      <c r="A53" s="22">
        <v>5.01</v>
      </c>
      <c r="B53" s="31" t="s">
        <v>62</v>
      </c>
      <c r="C53" s="18" t="str">
        <f>[7]APU!C340</f>
        <v>Kg</v>
      </c>
      <c r="D53" s="19">
        <v>2815</v>
      </c>
      <c r="E53" s="20">
        <v>3900</v>
      </c>
      <c r="F53" s="25">
        <f t="shared" ref="F53" si="1">D53*E53</f>
        <v>10978500</v>
      </c>
    </row>
    <row r="54" spans="1:6" ht="15">
      <c r="A54" s="38">
        <v>6</v>
      </c>
      <c r="B54" s="39" t="s">
        <v>63</v>
      </c>
      <c r="C54" s="40"/>
      <c r="D54" s="19">
        <v>0</v>
      </c>
      <c r="E54" s="41"/>
      <c r="F54" s="36"/>
    </row>
    <row r="55" spans="1:6" ht="15">
      <c r="A55" s="43">
        <v>6.01</v>
      </c>
      <c r="B55" s="44" t="s">
        <v>64</v>
      </c>
      <c r="C55" s="40" t="s">
        <v>27</v>
      </c>
      <c r="D55" s="19">
        <v>1</v>
      </c>
      <c r="E55" s="41">
        <v>394900</v>
      </c>
      <c r="F55" s="36">
        <f>D55*E55</f>
        <v>394900</v>
      </c>
    </row>
    <row r="56" spans="1:6" ht="30">
      <c r="A56" s="43">
        <v>6.02</v>
      </c>
      <c r="B56" s="44" t="s">
        <v>65</v>
      </c>
      <c r="C56" s="40" t="s">
        <v>45</v>
      </c>
      <c r="D56" s="19">
        <v>1</v>
      </c>
      <c r="E56" s="41">
        <v>1074060</v>
      </c>
      <c r="F56" s="36">
        <f>D56*E56</f>
        <v>1074060</v>
      </c>
    </row>
    <row r="57" spans="1:6" ht="30">
      <c r="A57" s="43">
        <v>6.03</v>
      </c>
      <c r="B57" s="44" t="s">
        <v>66</v>
      </c>
      <c r="C57" s="40" t="s">
        <v>45</v>
      </c>
      <c r="D57" s="19">
        <v>1</v>
      </c>
      <c r="E57" s="41">
        <v>852088</v>
      </c>
      <c r="F57" s="36">
        <f>D57*E57</f>
        <v>852088</v>
      </c>
    </row>
    <row r="58" spans="1:6" s="47" customFormat="1" ht="15">
      <c r="A58" s="16">
        <v>7</v>
      </c>
      <c r="B58" s="32" t="s">
        <v>67</v>
      </c>
      <c r="C58" s="45"/>
      <c r="D58" s="19">
        <v>0</v>
      </c>
      <c r="E58" s="46"/>
      <c r="F58" s="25"/>
    </row>
    <row r="59" spans="1:6" ht="15">
      <c r="A59" s="22">
        <v>7.01</v>
      </c>
      <c r="B59" s="48" t="s">
        <v>68</v>
      </c>
      <c r="C59" s="49" t="str">
        <f>[7]APU!C1149</f>
        <v>m3</v>
      </c>
      <c r="D59" s="19">
        <v>4</v>
      </c>
      <c r="E59" s="50">
        <v>739616</v>
      </c>
      <c r="F59" s="25">
        <f t="shared" ref="F59:F64" si="2">D59*E59</f>
        <v>2958464</v>
      </c>
    </row>
    <row r="60" spans="1:6" ht="30">
      <c r="A60" s="22">
        <v>7.02</v>
      </c>
      <c r="B60" s="48" t="s">
        <v>69</v>
      </c>
      <c r="C60" s="49" t="str">
        <f>[7]APU!C1135</f>
        <v>Un</v>
      </c>
      <c r="D60" s="19">
        <v>16</v>
      </c>
      <c r="E60" s="50">
        <v>477537</v>
      </c>
      <c r="F60" s="25">
        <f t="shared" si="2"/>
        <v>7640592</v>
      </c>
    </row>
    <row r="61" spans="1:6" ht="30">
      <c r="A61" s="22">
        <v>7.03</v>
      </c>
      <c r="B61" s="48" t="s">
        <v>70</v>
      </c>
      <c r="C61" s="49" t="str">
        <f>[7]APU!C1188</f>
        <v>m</v>
      </c>
      <c r="D61" s="19">
        <v>27</v>
      </c>
      <c r="E61" s="50">
        <v>1933726</v>
      </c>
      <c r="F61" s="25">
        <f t="shared" si="2"/>
        <v>52210602</v>
      </c>
    </row>
    <row r="62" spans="1:6" ht="30">
      <c r="A62" s="22">
        <v>7.04</v>
      </c>
      <c r="B62" s="48" t="s">
        <v>71</v>
      </c>
      <c r="C62" s="49" t="str">
        <f>[7]APU!C1210</f>
        <v>m</v>
      </c>
      <c r="D62" s="19">
        <v>45</v>
      </c>
      <c r="E62" s="50">
        <v>2157683</v>
      </c>
      <c r="F62" s="25">
        <f t="shared" si="2"/>
        <v>97095735</v>
      </c>
    </row>
    <row r="63" spans="1:6" ht="30">
      <c r="A63" s="22">
        <v>7.05</v>
      </c>
      <c r="B63" s="48" t="s">
        <v>72</v>
      </c>
      <c r="C63" s="49" t="str">
        <f>[7]APU!C1725</f>
        <v>m2</v>
      </c>
      <c r="D63" s="19">
        <v>84</v>
      </c>
      <c r="E63" s="50">
        <v>123559</v>
      </c>
      <c r="F63" s="25">
        <f t="shared" si="2"/>
        <v>10378956</v>
      </c>
    </row>
    <row r="64" spans="1:6" thickBot="1">
      <c r="A64" s="22">
        <v>7.06</v>
      </c>
      <c r="B64" s="51" t="s">
        <v>73</v>
      </c>
      <c r="C64" s="52" t="str">
        <f>[7]APU!C1742</f>
        <v>m2</v>
      </c>
      <c r="D64" s="19">
        <v>29</v>
      </c>
      <c r="E64" s="53">
        <v>86833</v>
      </c>
      <c r="F64" s="54">
        <f t="shared" si="2"/>
        <v>2518157</v>
      </c>
    </row>
    <row r="65" spans="1:6" ht="15">
      <c r="A65" s="343"/>
      <c r="B65" s="344"/>
      <c r="C65" s="345"/>
      <c r="D65" s="76"/>
      <c r="E65" s="56"/>
      <c r="F65" s="56"/>
    </row>
    <row r="66" spans="1:6" thickBot="1">
      <c r="A66" s="343"/>
      <c r="B66" s="344"/>
      <c r="C66" s="345"/>
      <c r="D66" s="76"/>
      <c r="E66" s="56"/>
      <c r="F66" s="56"/>
    </row>
    <row r="67" spans="1:6" s="57" customFormat="1">
      <c r="A67" s="55"/>
      <c r="B67" s="58" t="s">
        <v>74</v>
      </c>
      <c r="C67" s="59"/>
      <c r="D67" s="60"/>
      <c r="E67" s="61"/>
      <c r="F67" s="62">
        <f>+SUM(F7:F66)</f>
        <v>2436532524.9649997</v>
      </c>
    </row>
    <row r="68" spans="1:6" s="57" customFormat="1">
      <c r="A68" s="55"/>
      <c r="B68" s="63" t="s">
        <v>75</v>
      </c>
      <c r="C68" s="64">
        <v>0.31</v>
      </c>
      <c r="D68" s="65"/>
      <c r="E68" s="66"/>
      <c r="F68" s="67">
        <f>F67*C68-1</f>
        <v>755325081.73914993</v>
      </c>
    </row>
    <row r="69" spans="1:6" s="57" customFormat="1" ht="16.5" thickBot="1">
      <c r="A69" s="55"/>
      <c r="B69" s="68" t="s">
        <v>76</v>
      </c>
      <c r="C69" s="69"/>
      <c r="D69" s="70"/>
      <c r="E69" s="71"/>
      <c r="F69" s="72">
        <f>SUM(F67:F68)</f>
        <v>3191857606.7041497</v>
      </c>
    </row>
    <row r="70" spans="1:6" s="78" customFormat="1">
      <c r="A70" s="73"/>
      <c r="B70" s="74"/>
      <c r="C70" s="75"/>
      <c r="D70" s="76"/>
      <c r="E70" s="77"/>
      <c r="F70" s="56"/>
    </row>
    <row r="71" spans="1:6" ht="72.75" customHeight="1">
      <c r="A71" s="386" t="s">
        <v>77</v>
      </c>
      <c r="B71" s="386"/>
      <c r="C71" s="386"/>
      <c r="D71" s="386"/>
      <c r="E71" s="386"/>
      <c r="F71" s="386"/>
    </row>
    <row r="72" spans="1:6">
      <c r="A72" s="79"/>
    </row>
    <row r="73" spans="1:6">
      <c r="A73" s="42"/>
      <c r="B73" s="42"/>
      <c r="C73" s="42"/>
      <c r="D73" s="81"/>
      <c r="E73" s="42"/>
      <c r="F73" s="82"/>
    </row>
    <row r="74" spans="1:6">
      <c r="A74" s="42"/>
      <c r="B74" s="42"/>
      <c r="C74" s="42"/>
      <c r="E74" s="83"/>
      <c r="F74" s="83">
        <v>3191857607</v>
      </c>
    </row>
    <row r="75" spans="1:6">
      <c r="A75" s="42"/>
      <c r="B75" s="42"/>
      <c r="C75" s="42"/>
      <c r="E75" s="83"/>
      <c r="F75" s="83"/>
    </row>
    <row r="76" spans="1:6">
      <c r="A76" s="42"/>
      <c r="B76" s="42"/>
      <c r="C76" s="42"/>
      <c r="E76" s="83"/>
      <c r="F76" s="83"/>
    </row>
    <row r="77" spans="1:6">
      <c r="A77" s="42"/>
      <c r="B77" s="42"/>
      <c r="C77" s="42"/>
      <c r="E77" s="83"/>
      <c r="F77" s="83"/>
    </row>
    <row r="78" spans="1:6">
      <c r="A78" s="42"/>
      <c r="B78" s="42"/>
      <c r="C78" s="42"/>
      <c r="E78" s="83"/>
      <c r="F78" s="83"/>
    </row>
    <row r="79" spans="1:6">
      <c r="B79" s="84"/>
      <c r="E79" s="83"/>
      <c r="F79" s="83"/>
    </row>
    <row r="80" spans="1:6">
      <c r="B80" s="84"/>
      <c r="E80" s="83"/>
      <c r="F80" s="83"/>
    </row>
    <row r="81" spans="1:6">
      <c r="A81" s="42"/>
      <c r="B81" s="84"/>
      <c r="E81" s="83"/>
      <c r="F81" s="83"/>
    </row>
    <row r="82" spans="1:6">
      <c r="A82" s="42"/>
      <c r="B82" s="84"/>
      <c r="E82" s="83"/>
      <c r="F82" s="83"/>
    </row>
    <row r="83" spans="1:6">
      <c r="A83" s="42"/>
      <c r="B83" s="84"/>
      <c r="E83" s="83"/>
      <c r="F83" s="83"/>
    </row>
    <row r="84" spans="1:6">
      <c r="A84" s="42"/>
      <c r="B84" s="84"/>
      <c r="E84" s="83"/>
      <c r="F84" s="83"/>
    </row>
    <row r="85" spans="1:6">
      <c r="A85" s="42"/>
      <c r="B85" s="84"/>
      <c r="E85" s="83"/>
      <c r="F85" s="83"/>
    </row>
    <row r="86" spans="1:6">
      <c r="A86" s="42"/>
      <c r="B86" s="84"/>
      <c r="E86" s="83"/>
      <c r="F86" s="83"/>
    </row>
    <row r="87" spans="1:6">
      <c r="A87" s="42"/>
      <c r="B87" s="84"/>
      <c r="E87" s="83"/>
      <c r="F87" s="83"/>
    </row>
    <row r="88" spans="1:6">
      <c r="A88" s="42"/>
      <c r="B88" s="84"/>
      <c r="E88" s="83"/>
      <c r="F88" s="83"/>
    </row>
    <row r="89" spans="1:6">
      <c r="A89" s="42"/>
      <c r="B89" s="84"/>
      <c r="E89" s="83"/>
      <c r="F89" s="83"/>
    </row>
    <row r="90" spans="1:6">
      <c r="A90" s="42"/>
      <c r="B90" s="84"/>
      <c r="E90" s="83"/>
      <c r="F90" s="83"/>
    </row>
    <row r="91" spans="1:6">
      <c r="A91" s="42"/>
      <c r="B91" s="84"/>
      <c r="E91" s="83"/>
      <c r="F91" s="83"/>
    </row>
    <row r="92" spans="1:6">
      <c r="A92" s="42"/>
      <c r="B92" s="84"/>
      <c r="E92" s="83"/>
      <c r="F92" s="83"/>
    </row>
    <row r="93" spans="1:6">
      <c r="A93" s="42"/>
      <c r="B93" s="84"/>
      <c r="E93" s="83"/>
      <c r="F93" s="83"/>
    </row>
    <row r="94" spans="1:6">
      <c r="A94" s="42"/>
      <c r="B94" s="84"/>
      <c r="E94" s="83"/>
      <c r="F94" s="83"/>
    </row>
    <row r="95" spans="1:6">
      <c r="A95" s="42"/>
      <c r="B95" s="84"/>
      <c r="E95" s="83"/>
      <c r="F95" s="83"/>
    </row>
    <row r="96" spans="1:6">
      <c r="A96" s="42"/>
      <c r="B96" s="84"/>
      <c r="E96" s="83"/>
      <c r="F96" s="83"/>
    </row>
    <row r="97" spans="1:6">
      <c r="A97" s="42"/>
      <c r="B97" s="84"/>
      <c r="E97" s="83"/>
      <c r="F97" s="83"/>
    </row>
    <row r="98" spans="1:6">
      <c r="A98" s="42"/>
      <c r="B98" s="84"/>
      <c r="F98" s="85"/>
    </row>
    <row r="99" spans="1:6">
      <c r="A99" s="42"/>
      <c r="B99" s="84"/>
      <c r="F99" s="85"/>
    </row>
    <row r="100" spans="1:6">
      <c r="A100" s="42"/>
      <c r="B100" s="84"/>
      <c r="F100" s="85"/>
    </row>
    <row r="101" spans="1:6">
      <c r="A101" s="42"/>
      <c r="B101" s="84"/>
      <c r="F101" s="85"/>
    </row>
    <row r="102" spans="1:6">
      <c r="A102" s="42"/>
      <c r="B102" s="84"/>
      <c r="F102" s="85"/>
    </row>
    <row r="103" spans="1:6">
      <c r="A103" s="42"/>
      <c r="B103" s="84"/>
      <c r="F103" s="85"/>
    </row>
    <row r="104" spans="1:6">
      <c r="A104" s="42"/>
      <c r="B104" s="84"/>
      <c r="F104" s="85"/>
    </row>
    <row r="105" spans="1:6">
      <c r="A105" s="42"/>
      <c r="B105" s="84"/>
      <c r="F105" s="85"/>
    </row>
    <row r="106" spans="1:6">
      <c r="A106" s="42"/>
      <c r="B106" s="84"/>
      <c r="F106" s="85"/>
    </row>
    <row r="107" spans="1:6">
      <c r="A107" s="42"/>
      <c r="B107" s="84"/>
      <c r="F107" s="85"/>
    </row>
    <row r="108" spans="1:6">
      <c r="A108" s="42"/>
      <c r="B108" s="84"/>
      <c r="F108" s="85"/>
    </row>
    <row r="109" spans="1:6">
      <c r="A109" s="42"/>
      <c r="B109" s="84"/>
      <c r="F109" s="85"/>
    </row>
    <row r="110" spans="1:6">
      <c r="A110" s="42"/>
      <c r="B110" s="84"/>
      <c r="F110" s="85"/>
    </row>
    <row r="111" spans="1:6">
      <c r="A111" s="42"/>
      <c r="B111" s="84"/>
      <c r="F111" s="85"/>
    </row>
    <row r="112" spans="1:6">
      <c r="A112" s="42"/>
      <c r="B112" s="84"/>
      <c r="F112" s="85"/>
    </row>
    <row r="113" spans="1:6">
      <c r="A113" s="42"/>
      <c r="B113" s="84"/>
      <c r="F113" s="85"/>
    </row>
    <row r="114" spans="1:6">
      <c r="A114" s="42"/>
      <c r="B114" s="84"/>
      <c r="F114" s="85"/>
    </row>
    <row r="115" spans="1:6">
      <c r="A115" s="42"/>
      <c r="B115" s="84"/>
      <c r="F115" s="85"/>
    </row>
    <row r="116" spans="1:6">
      <c r="A116" s="42"/>
      <c r="B116" s="84"/>
      <c r="F116" s="85"/>
    </row>
    <row r="117" spans="1:6">
      <c r="A117" s="42"/>
      <c r="B117" s="84"/>
      <c r="F117" s="85"/>
    </row>
    <row r="118" spans="1:6">
      <c r="A118" s="42"/>
      <c r="B118" s="84"/>
      <c r="F118" s="85"/>
    </row>
    <row r="119" spans="1:6">
      <c r="A119" s="42"/>
      <c r="B119" s="84"/>
      <c r="F119" s="85"/>
    </row>
    <row r="120" spans="1:6">
      <c r="A120" s="42"/>
      <c r="B120" s="84"/>
      <c r="F120" s="85"/>
    </row>
    <row r="121" spans="1:6">
      <c r="A121" s="42"/>
      <c r="B121" s="84"/>
      <c r="F121" s="85"/>
    </row>
    <row r="122" spans="1:6">
      <c r="A122" s="42"/>
      <c r="B122" s="84"/>
      <c r="F122" s="85"/>
    </row>
    <row r="123" spans="1:6">
      <c r="A123" s="42"/>
      <c r="B123" s="84"/>
      <c r="F123" s="85"/>
    </row>
    <row r="124" spans="1:6">
      <c r="A124" s="42"/>
      <c r="B124" s="84"/>
      <c r="F124" s="85"/>
    </row>
    <row r="125" spans="1:6">
      <c r="A125" s="42"/>
      <c r="B125" s="84"/>
      <c r="F125" s="85"/>
    </row>
    <row r="126" spans="1:6">
      <c r="A126" s="42"/>
      <c r="B126" s="84"/>
      <c r="F126" s="85"/>
    </row>
    <row r="127" spans="1:6">
      <c r="A127" s="42"/>
      <c r="B127" s="84"/>
      <c r="F127" s="85"/>
    </row>
    <row r="128" spans="1:6">
      <c r="A128" s="42"/>
      <c r="B128" s="84"/>
      <c r="F128" s="85"/>
    </row>
    <row r="129" spans="1:6">
      <c r="A129" s="42"/>
      <c r="B129" s="84"/>
      <c r="F129" s="85"/>
    </row>
    <row r="130" spans="1:6">
      <c r="A130" s="42"/>
      <c r="B130" s="84"/>
      <c r="F130" s="85"/>
    </row>
    <row r="131" spans="1:6">
      <c r="A131" s="42"/>
      <c r="B131" s="84"/>
      <c r="F131" s="85"/>
    </row>
    <row r="132" spans="1:6">
      <c r="A132" s="42"/>
      <c r="B132" s="84"/>
      <c r="F132" s="85"/>
    </row>
    <row r="133" spans="1:6">
      <c r="A133" s="42"/>
      <c r="B133" s="84"/>
      <c r="F133" s="85"/>
    </row>
    <row r="134" spans="1:6">
      <c r="A134" s="42"/>
      <c r="B134" s="84"/>
      <c r="F134" s="85"/>
    </row>
    <row r="135" spans="1:6">
      <c r="A135" s="42"/>
      <c r="B135" s="84"/>
      <c r="F135" s="85"/>
    </row>
    <row r="136" spans="1:6">
      <c r="A136" s="42"/>
      <c r="B136" s="84"/>
      <c r="F136" s="85"/>
    </row>
    <row r="137" spans="1:6">
      <c r="A137" s="42"/>
      <c r="B137" s="84"/>
      <c r="F137" s="85"/>
    </row>
    <row r="138" spans="1:6">
      <c r="A138" s="42"/>
      <c r="B138" s="84"/>
      <c r="F138" s="85"/>
    </row>
    <row r="139" spans="1:6">
      <c r="A139" s="42"/>
      <c r="B139" s="84"/>
      <c r="F139" s="85"/>
    </row>
    <row r="140" spans="1:6">
      <c r="A140" s="42"/>
      <c r="B140" s="84"/>
      <c r="F140" s="85"/>
    </row>
    <row r="141" spans="1:6">
      <c r="A141" s="42"/>
      <c r="B141" s="84"/>
      <c r="F141" s="85"/>
    </row>
    <row r="142" spans="1:6">
      <c r="A142" s="42"/>
      <c r="B142" s="84"/>
      <c r="F142" s="85"/>
    </row>
    <row r="143" spans="1:6">
      <c r="A143" s="42"/>
      <c r="B143" s="84"/>
      <c r="F143" s="85"/>
    </row>
    <row r="144" spans="1:6">
      <c r="A144" s="42"/>
      <c r="B144" s="84"/>
      <c r="F144" s="85"/>
    </row>
    <row r="145" spans="1:6">
      <c r="A145" s="42"/>
      <c r="B145" s="84"/>
      <c r="F145" s="85"/>
    </row>
    <row r="146" spans="1:6">
      <c r="A146" s="42"/>
      <c r="B146" s="84"/>
      <c r="F146" s="85"/>
    </row>
    <row r="147" spans="1:6">
      <c r="A147" s="42"/>
      <c r="B147" s="84"/>
      <c r="F147" s="85"/>
    </row>
    <row r="148" spans="1:6">
      <c r="A148" s="42"/>
      <c r="B148" s="84"/>
      <c r="F148" s="85"/>
    </row>
    <row r="149" spans="1:6">
      <c r="A149" s="42"/>
      <c r="B149" s="84"/>
      <c r="F149" s="85"/>
    </row>
    <row r="150" spans="1:6">
      <c r="A150" s="42"/>
      <c r="B150" s="84"/>
      <c r="F150" s="85"/>
    </row>
    <row r="151" spans="1:6">
      <c r="A151" s="42"/>
      <c r="B151" s="84"/>
      <c r="F151" s="85"/>
    </row>
    <row r="152" spans="1:6">
      <c r="A152" s="42"/>
      <c r="B152" s="84"/>
      <c r="F152" s="85"/>
    </row>
    <row r="153" spans="1:6">
      <c r="A153" s="42"/>
      <c r="B153" s="84"/>
      <c r="F153" s="85"/>
    </row>
    <row r="154" spans="1:6">
      <c r="A154" s="42"/>
      <c r="B154" s="84"/>
      <c r="F154" s="85"/>
    </row>
    <row r="155" spans="1:6">
      <c r="A155" s="42"/>
      <c r="B155" s="84"/>
      <c r="F155" s="85"/>
    </row>
    <row r="156" spans="1:6">
      <c r="A156" s="42"/>
      <c r="B156" s="84"/>
      <c r="F156" s="85"/>
    </row>
    <row r="157" spans="1:6">
      <c r="A157" s="42"/>
      <c r="B157" s="84"/>
      <c r="F157" s="85"/>
    </row>
    <row r="158" spans="1:6">
      <c r="A158" s="42"/>
      <c r="B158" s="84"/>
      <c r="F158" s="85"/>
    </row>
    <row r="159" spans="1:6">
      <c r="A159" s="42"/>
      <c r="B159" s="84"/>
      <c r="F159" s="85"/>
    </row>
    <row r="160" spans="1:6">
      <c r="A160" s="42"/>
      <c r="B160" s="84"/>
      <c r="F160" s="85"/>
    </row>
    <row r="161" spans="1:6">
      <c r="A161" s="42"/>
      <c r="B161" s="84"/>
      <c r="F161" s="85"/>
    </row>
    <row r="162" spans="1:6">
      <c r="A162" s="42"/>
      <c r="B162" s="84"/>
      <c r="F162" s="85"/>
    </row>
    <row r="163" spans="1:6">
      <c r="A163" s="42"/>
      <c r="B163" s="84"/>
      <c r="F163" s="85"/>
    </row>
    <row r="164" spans="1:6">
      <c r="A164" s="42"/>
      <c r="B164" s="84"/>
      <c r="F164" s="85"/>
    </row>
    <row r="165" spans="1:6">
      <c r="A165" s="42"/>
      <c r="B165" s="84"/>
      <c r="F165" s="85"/>
    </row>
    <row r="166" spans="1:6">
      <c r="A166" s="42"/>
      <c r="B166" s="84"/>
      <c r="F166" s="85"/>
    </row>
    <row r="167" spans="1:6">
      <c r="A167" s="42"/>
      <c r="B167" s="84"/>
      <c r="F167" s="85"/>
    </row>
    <row r="168" spans="1:6">
      <c r="A168" s="42"/>
      <c r="B168" s="84"/>
      <c r="F168" s="85"/>
    </row>
    <row r="169" spans="1:6">
      <c r="A169" s="42"/>
      <c r="B169" s="84"/>
      <c r="F169" s="85"/>
    </row>
    <row r="170" spans="1:6">
      <c r="A170" s="42"/>
      <c r="B170" s="84"/>
      <c r="F170" s="85"/>
    </row>
    <row r="171" spans="1:6">
      <c r="A171" s="42"/>
      <c r="B171" s="84"/>
      <c r="F171" s="85"/>
    </row>
    <row r="172" spans="1:6">
      <c r="A172" s="42"/>
      <c r="B172" s="84"/>
      <c r="F172" s="85"/>
    </row>
    <row r="173" spans="1:6">
      <c r="A173" s="42"/>
      <c r="B173" s="84"/>
      <c r="F173" s="85"/>
    </row>
    <row r="174" spans="1:6">
      <c r="A174" s="42"/>
      <c r="B174" s="84"/>
      <c r="F174" s="85"/>
    </row>
    <row r="175" spans="1:6">
      <c r="A175" s="42"/>
      <c r="B175" s="84"/>
      <c r="F175" s="85"/>
    </row>
    <row r="176" spans="1:6">
      <c r="A176" s="42"/>
      <c r="B176" s="84"/>
      <c r="F176" s="85"/>
    </row>
    <row r="177" spans="1:6">
      <c r="A177" s="42"/>
      <c r="B177" s="84"/>
      <c r="F177" s="85"/>
    </row>
    <row r="178" spans="1:6">
      <c r="A178" s="42"/>
      <c r="B178" s="84"/>
      <c r="F178" s="85"/>
    </row>
    <row r="179" spans="1:6">
      <c r="A179" s="42"/>
      <c r="B179" s="84"/>
      <c r="F179" s="85"/>
    </row>
    <row r="180" spans="1:6">
      <c r="A180" s="42"/>
      <c r="B180" s="84"/>
      <c r="F180" s="85"/>
    </row>
    <row r="181" spans="1:6">
      <c r="A181" s="42"/>
      <c r="B181" s="84"/>
      <c r="F181" s="85"/>
    </row>
    <row r="182" spans="1:6">
      <c r="A182" s="42"/>
      <c r="B182" s="84"/>
      <c r="F182" s="85"/>
    </row>
    <row r="183" spans="1:6">
      <c r="A183" s="42"/>
      <c r="B183" s="84"/>
      <c r="F183" s="85"/>
    </row>
    <row r="184" spans="1:6">
      <c r="A184" s="42"/>
      <c r="B184" s="84"/>
      <c r="F184" s="85"/>
    </row>
    <row r="185" spans="1:6">
      <c r="A185" s="42"/>
      <c r="B185" s="84"/>
      <c r="F185" s="85"/>
    </row>
    <row r="186" spans="1:6">
      <c r="A186" s="42"/>
      <c r="B186" s="84"/>
      <c r="F186" s="85"/>
    </row>
    <row r="187" spans="1:6">
      <c r="A187" s="42"/>
      <c r="B187" s="84"/>
      <c r="F187" s="85"/>
    </row>
    <row r="188" spans="1:6">
      <c r="A188" s="42"/>
      <c r="B188" s="84"/>
      <c r="F188" s="85"/>
    </row>
    <row r="189" spans="1:6">
      <c r="A189" s="42"/>
      <c r="B189" s="84"/>
      <c r="F189" s="85"/>
    </row>
    <row r="190" spans="1:6">
      <c r="A190" s="42"/>
      <c r="B190" s="84"/>
      <c r="F190" s="85"/>
    </row>
    <row r="191" spans="1:6">
      <c r="A191" s="42"/>
      <c r="B191" s="84"/>
      <c r="F191" s="85"/>
    </row>
    <row r="192" spans="1:6">
      <c r="A192" s="42"/>
      <c r="B192" s="84"/>
      <c r="F192" s="85"/>
    </row>
    <row r="193" spans="1:6">
      <c r="A193" s="42"/>
      <c r="B193" s="84"/>
      <c r="F193" s="85"/>
    </row>
    <row r="194" spans="1:6">
      <c r="A194" s="42"/>
      <c r="B194" s="84"/>
      <c r="F194" s="85"/>
    </row>
    <row r="195" spans="1:6">
      <c r="A195" s="42"/>
      <c r="B195" s="84"/>
    </row>
    <row r="196" spans="1:6">
      <c r="A196" s="42"/>
      <c r="B196" s="84"/>
    </row>
    <row r="197" spans="1:6" s="3" customFormat="1">
      <c r="A197" s="42"/>
      <c r="B197" s="84"/>
      <c r="D197" s="80"/>
    </row>
    <row r="198" spans="1:6" s="3" customFormat="1">
      <c r="A198" s="42"/>
      <c r="B198" s="84"/>
      <c r="D198" s="80"/>
    </row>
    <row r="199" spans="1:6" s="3" customFormat="1">
      <c r="A199" s="42"/>
      <c r="B199" s="84"/>
      <c r="D199" s="80"/>
    </row>
    <row r="200" spans="1:6" s="3" customFormat="1">
      <c r="A200" s="42"/>
      <c r="B200" s="84"/>
      <c r="D200" s="80"/>
    </row>
    <row r="201" spans="1:6" s="3" customFormat="1">
      <c r="A201" s="42"/>
      <c r="B201" s="84"/>
      <c r="D201" s="80"/>
    </row>
    <row r="202" spans="1:6" s="3" customFormat="1">
      <c r="A202" s="42"/>
      <c r="B202" s="84"/>
      <c r="D202" s="80"/>
    </row>
    <row r="203" spans="1:6" s="3" customFormat="1">
      <c r="A203" s="42"/>
      <c r="B203" s="84"/>
      <c r="D203" s="80"/>
    </row>
    <row r="204" spans="1:6" s="3" customFormat="1">
      <c r="A204" s="42"/>
      <c r="B204" s="84"/>
      <c r="D204" s="80"/>
    </row>
    <row r="205" spans="1:6" s="3" customFormat="1">
      <c r="A205" s="42"/>
      <c r="B205" s="84"/>
      <c r="D205" s="80"/>
    </row>
  </sheetData>
  <dataConsolidate/>
  <mergeCells count="3">
    <mergeCell ref="C1:F2"/>
    <mergeCell ref="C3:F3"/>
    <mergeCell ref="A71:F71"/>
  </mergeCells>
  <printOptions horizontalCentered="1"/>
  <pageMargins left="0.25" right="0.25" top="0.75" bottom="0.75" header="0.3" footer="0.3"/>
  <pageSetup scale="7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E4B2-4311-46B5-B358-F95BD80F2F56}">
  <sheetPr>
    <tabColor theme="7" tint="0.79998168889431442"/>
  </sheetPr>
  <dimension ref="A1:F70"/>
  <sheetViews>
    <sheetView showZeros="0" zoomScale="70" zoomScaleNormal="70" workbookViewId="0">
      <selection activeCell="J38" sqref="J38"/>
    </sheetView>
  </sheetViews>
  <sheetFormatPr baseColWidth="10" defaultRowHeight="15"/>
  <cols>
    <col min="1" max="1" width="57.85546875" style="147" customWidth="1"/>
    <col min="2" max="2" width="18.85546875" style="147" customWidth="1"/>
    <col min="3" max="3" width="13.28515625" style="147" customWidth="1"/>
    <col min="4" max="4" width="7.42578125" style="147" bestFit="1" customWidth="1"/>
    <col min="5" max="5" width="21.7109375" style="147" bestFit="1" customWidth="1"/>
    <col min="6" max="6" width="19.28515625" style="87" customWidth="1"/>
    <col min="7" max="16384" width="11.42578125" style="87"/>
  </cols>
  <sheetData>
    <row r="1" spans="1:5" ht="12.75" customHeight="1">
      <c r="A1" s="387" t="s">
        <v>78</v>
      </c>
      <c r="B1" s="388"/>
      <c r="C1" s="388"/>
      <c r="D1" s="388"/>
      <c r="E1" s="388"/>
    </row>
    <row r="2" spans="1:5" ht="18.75">
      <c r="A2" s="389" t="s">
        <v>79</v>
      </c>
      <c r="B2" s="389"/>
      <c r="C2" s="389"/>
      <c r="D2" s="389"/>
      <c r="E2" s="389"/>
    </row>
    <row r="3" spans="1:5" ht="13.5" customHeight="1">
      <c r="A3" s="88"/>
      <c r="B3" s="88"/>
      <c r="C3" s="88"/>
      <c r="D3" s="88"/>
      <c r="E3" s="88"/>
    </row>
    <row r="4" spans="1:5" ht="29.25" customHeight="1">
      <c r="A4" s="390" t="s">
        <v>136</v>
      </c>
      <c r="B4" s="390"/>
      <c r="C4" s="390"/>
      <c r="D4" s="390"/>
      <c r="E4" s="390"/>
    </row>
    <row r="5" spans="1:5" ht="16.5" thickBot="1">
      <c r="A5" s="391"/>
      <c r="B5" s="391"/>
      <c r="C5" s="391"/>
      <c r="D5" s="391"/>
      <c r="E5" s="391"/>
    </row>
    <row r="6" spans="1:5" ht="12.75" customHeight="1">
      <c r="A6" s="89" t="s">
        <v>80</v>
      </c>
      <c r="B6" s="90">
        <v>6</v>
      </c>
      <c r="C6" s="91">
        <f>B6*30</f>
        <v>180</v>
      </c>
      <c r="D6" s="92" t="s">
        <v>81</v>
      </c>
      <c r="E6" s="92"/>
    </row>
    <row r="7" spans="1:5">
      <c r="A7" s="93" t="s">
        <v>82</v>
      </c>
      <c r="B7" s="94">
        <f>+'LICITACION FINAL'!F67</f>
        <v>2436532524.9649997</v>
      </c>
      <c r="C7" s="92"/>
      <c r="D7" s="95"/>
      <c r="E7" s="92"/>
    </row>
    <row r="8" spans="1:5">
      <c r="A8" s="93" t="s">
        <v>83</v>
      </c>
      <c r="B8" s="96">
        <v>0.31</v>
      </c>
      <c r="C8" s="92"/>
      <c r="D8" s="95"/>
      <c r="E8" s="92"/>
    </row>
    <row r="9" spans="1:5" ht="15.75" thickBot="1">
      <c r="A9" s="97" t="s">
        <v>84</v>
      </c>
      <c r="B9" s="98">
        <f>ROUND((B7*(1+B8)),0)-1</f>
        <v>3191857607</v>
      </c>
      <c r="C9" s="92"/>
      <c r="D9" s="92"/>
      <c r="E9" s="92"/>
    </row>
    <row r="10" spans="1:5" ht="12.75" customHeight="1" thickBot="1">
      <c r="A10" s="92"/>
      <c r="B10" s="92"/>
      <c r="C10" s="99"/>
      <c r="D10" s="99"/>
      <c r="E10" s="99"/>
    </row>
    <row r="11" spans="1:5" ht="16.5" thickTop="1">
      <c r="A11" s="100" t="s">
        <v>85</v>
      </c>
      <c r="B11" s="101"/>
      <c r="C11" s="101"/>
      <c r="D11" s="101"/>
      <c r="E11" s="102"/>
    </row>
    <row r="12" spans="1:5" s="106" customFormat="1" ht="25.5">
      <c r="A12" s="103" t="s">
        <v>86</v>
      </c>
      <c r="B12" s="104" t="s">
        <v>87</v>
      </c>
      <c r="C12" s="104" t="s">
        <v>88</v>
      </c>
      <c r="D12" s="104" t="s">
        <v>89</v>
      </c>
      <c r="E12" s="105" t="s">
        <v>90</v>
      </c>
    </row>
    <row r="13" spans="1:5" s="106" customFormat="1" ht="12.75" customHeight="1">
      <c r="A13" s="107" t="s">
        <v>91</v>
      </c>
      <c r="B13" s="108">
        <f>((781242)*1.65)*4</f>
        <v>5156197.2</v>
      </c>
      <c r="C13" s="109">
        <v>1</v>
      </c>
      <c r="D13" s="109">
        <v>6.5</v>
      </c>
      <c r="E13" s="110">
        <f t="shared" ref="E13:E24" si="0">+B13*C13*D13</f>
        <v>33515281.800000001</v>
      </c>
    </row>
    <row r="14" spans="1:5" s="106" customFormat="1">
      <c r="A14" s="107" t="s">
        <v>92</v>
      </c>
      <c r="B14" s="108">
        <f>((781242)*1.65)*3</f>
        <v>3867147.9000000004</v>
      </c>
      <c r="C14" s="109">
        <v>1</v>
      </c>
      <c r="D14" s="109">
        <f>+D13</f>
        <v>6.5</v>
      </c>
      <c r="E14" s="110">
        <f>+B14*C14*D14</f>
        <v>25136461.350000001</v>
      </c>
    </row>
    <row r="15" spans="1:5" s="106" customFormat="1" hidden="1">
      <c r="A15" s="107" t="s">
        <v>93</v>
      </c>
      <c r="B15" s="108">
        <f>((781242)*1.65)*2.5</f>
        <v>3222623.25</v>
      </c>
      <c r="C15" s="109">
        <v>0</v>
      </c>
      <c r="D15" s="109">
        <f t="shared" ref="D15:D24" si="1">+$B$6</f>
        <v>6</v>
      </c>
      <c r="E15" s="110">
        <f t="shared" si="0"/>
        <v>0</v>
      </c>
    </row>
    <row r="16" spans="1:5" hidden="1">
      <c r="A16" s="107" t="s">
        <v>94</v>
      </c>
      <c r="B16" s="108">
        <f t="shared" ref="B16:B20" si="2">((781242)*1.65)*2.5</f>
        <v>3222623.25</v>
      </c>
      <c r="C16" s="109">
        <v>0</v>
      </c>
      <c r="D16" s="109">
        <f t="shared" si="1"/>
        <v>6</v>
      </c>
      <c r="E16" s="110">
        <f t="shared" si="0"/>
        <v>0</v>
      </c>
    </row>
    <row r="17" spans="1:5" ht="12.75" hidden="1" customHeight="1">
      <c r="A17" s="107" t="s">
        <v>95</v>
      </c>
      <c r="B17" s="108">
        <f t="shared" si="2"/>
        <v>3222623.25</v>
      </c>
      <c r="C17" s="109">
        <v>0</v>
      </c>
      <c r="D17" s="109">
        <f t="shared" si="1"/>
        <v>6</v>
      </c>
      <c r="E17" s="110">
        <f t="shared" si="0"/>
        <v>0</v>
      </c>
    </row>
    <row r="18" spans="1:5" hidden="1">
      <c r="A18" s="107" t="s">
        <v>96</v>
      </c>
      <c r="B18" s="108">
        <f t="shared" si="2"/>
        <v>3222623.25</v>
      </c>
      <c r="C18" s="109">
        <v>0</v>
      </c>
      <c r="D18" s="109">
        <f t="shared" si="1"/>
        <v>6</v>
      </c>
      <c r="E18" s="110">
        <f t="shared" si="0"/>
        <v>0</v>
      </c>
    </row>
    <row r="19" spans="1:5" s="106" customFormat="1">
      <c r="A19" s="107" t="s">
        <v>97</v>
      </c>
      <c r="B19" s="108">
        <f t="shared" si="2"/>
        <v>3222623.25</v>
      </c>
      <c r="C19" s="109">
        <v>0.6</v>
      </c>
      <c r="D19" s="109">
        <f t="shared" si="1"/>
        <v>6</v>
      </c>
      <c r="E19" s="110">
        <f t="shared" si="0"/>
        <v>11601443.699999999</v>
      </c>
    </row>
    <row r="20" spans="1:5" s="106" customFormat="1">
      <c r="A20" s="107" t="s">
        <v>98</v>
      </c>
      <c r="B20" s="108">
        <f t="shared" si="2"/>
        <v>3222623.25</v>
      </c>
      <c r="C20" s="109">
        <v>0.3</v>
      </c>
      <c r="D20" s="109">
        <f t="shared" si="1"/>
        <v>6</v>
      </c>
      <c r="E20" s="110">
        <f t="shared" si="0"/>
        <v>5800721.8499999996</v>
      </c>
    </row>
    <row r="21" spans="1:5" s="106" customFormat="1" hidden="1">
      <c r="A21" s="107" t="s">
        <v>99</v>
      </c>
      <c r="B21" s="108">
        <f>(781242)*3</f>
        <v>2343726</v>
      </c>
      <c r="C21" s="109">
        <v>0</v>
      </c>
      <c r="D21" s="109">
        <f t="shared" si="1"/>
        <v>6</v>
      </c>
      <c r="E21" s="110">
        <f t="shared" si="0"/>
        <v>0</v>
      </c>
    </row>
    <row r="22" spans="1:5" s="106" customFormat="1">
      <c r="A22" s="107" t="s">
        <v>100</v>
      </c>
      <c r="B22" s="108">
        <f>(781242)*3</f>
        <v>2343726</v>
      </c>
      <c r="C22" s="109">
        <v>0.35</v>
      </c>
      <c r="D22" s="109">
        <f t="shared" si="1"/>
        <v>6</v>
      </c>
      <c r="E22" s="110">
        <f t="shared" si="0"/>
        <v>4921824.5999999996</v>
      </c>
    </row>
    <row r="23" spans="1:5" s="106" customFormat="1">
      <c r="A23" s="107" t="s">
        <v>101</v>
      </c>
      <c r="B23" s="108">
        <v>9000000</v>
      </c>
      <c r="C23" s="109">
        <f>+C20</f>
        <v>0.3</v>
      </c>
      <c r="D23" s="109">
        <f t="shared" si="1"/>
        <v>6</v>
      </c>
      <c r="E23" s="110">
        <f t="shared" si="0"/>
        <v>16200000</v>
      </c>
    </row>
    <row r="24" spans="1:5" s="106" customFormat="1">
      <c r="A24" s="107" t="s">
        <v>102</v>
      </c>
      <c r="B24" s="108">
        <f>((781242)*1.65)*2</f>
        <v>2578098.6</v>
      </c>
      <c r="C24" s="109">
        <v>3</v>
      </c>
      <c r="D24" s="109">
        <f t="shared" si="1"/>
        <v>6</v>
      </c>
      <c r="E24" s="110">
        <f t="shared" si="0"/>
        <v>46405774.800000004</v>
      </c>
    </row>
    <row r="25" spans="1:5" s="106" customFormat="1" ht="12.75">
      <c r="A25" s="107"/>
      <c r="B25" s="111"/>
      <c r="C25" s="111"/>
      <c r="D25" s="111"/>
      <c r="E25" s="112">
        <f>SUM(E13:E24)</f>
        <v>143581508.09999999</v>
      </c>
    </row>
    <row r="26" spans="1:5" s="106" customFormat="1" ht="16.5" thickBot="1">
      <c r="A26" s="113" t="s">
        <v>103</v>
      </c>
      <c r="B26" s="114"/>
      <c r="C26" s="114"/>
      <c r="D26" s="114"/>
      <c r="E26" s="115">
        <f>SUM(E25:E25)</f>
        <v>143581508.09999999</v>
      </c>
    </row>
    <row r="27" spans="1:5" s="106" customFormat="1" ht="14.25" thickTop="1" thickBot="1">
      <c r="A27" s="99"/>
      <c r="B27" s="99"/>
      <c r="C27" s="99"/>
      <c r="D27" s="99"/>
      <c r="E27" s="99"/>
    </row>
    <row r="28" spans="1:5" s="106" customFormat="1" ht="16.5" thickTop="1">
      <c r="A28" s="116" t="s">
        <v>104</v>
      </c>
      <c r="B28" s="117"/>
      <c r="C28" s="117"/>
      <c r="D28" s="117"/>
      <c r="E28" s="118"/>
    </row>
    <row r="29" spans="1:5" s="106" customFormat="1" ht="25.5">
      <c r="A29" s="119" t="s">
        <v>86</v>
      </c>
      <c r="B29" s="120" t="s">
        <v>87</v>
      </c>
      <c r="C29" s="120" t="s">
        <v>88</v>
      </c>
      <c r="D29" s="120" t="s">
        <v>89</v>
      </c>
      <c r="E29" s="121" t="s">
        <v>90</v>
      </c>
    </row>
    <row r="30" spans="1:5" s="106" customFormat="1">
      <c r="A30" s="107" t="s">
        <v>105</v>
      </c>
      <c r="B30" s="109">
        <f>781242*1.65</f>
        <v>1289049.3</v>
      </c>
      <c r="C30" s="109">
        <v>1</v>
      </c>
      <c r="D30" s="109">
        <f>+$B$6</f>
        <v>6</v>
      </c>
      <c r="E30" s="110">
        <f t="shared" ref="E30:E34" si="3">+B30*C30*D30</f>
        <v>7734295.8000000007</v>
      </c>
    </row>
    <row r="31" spans="1:5">
      <c r="A31" s="107" t="s">
        <v>106</v>
      </c>
      <c r="B31" s="109">
        <f>781242*1.65</f>
        <v>1289049.3</v>
      </c>
      <c r="C31" s="109">
        <v>1</v>
      </c>
      <c r="D31" s="109">
        <f>+$B$6</f>
        <v>6</v>
      </c>
      <c r="E31" s="110">
        <f t="shared" si="3"/>
        <v>7734295.8000000007</v>
      </c>
    </row>
    <row r="32" spans="1:5">
      <c r="A32" s="107" t="s">
        <v>107</v>
      </c>
      <c r="B32" s="109">
        <f>(781242)*3</f>
        <v>2343726</v>
      </c>
      <c r="C32" s="109">
        <v>0.55000000000000004</v>
      </c>
      <c r="D32" s="109">
        <f>+$B$6</f>
        <v>6</v>
      </c>
      <c r="E32" s="110">
        <f t="shared" si="3"/>
        <v>7734295.8000000007</v>
      </c>
    </row>
    <row r="33" spans="1:6">
      <c r="A33" s="107" t="s">
        <v>108</v>
      </c>
      <c r="B33" s="109">
        <f>(781242)*1.65</f>
        <v>1289049.3</v>
      </c>
      <c r="C33" s="109">
        <v>1</v>
      </c>
      <c r="D33" s="109">
        <f>+$B$6</f>
        <v>6</v>
      </c>
      <c r="E33" s="110">
        <f t="shared" si="3"/>
        <v>7734295.8000000007</v>
      </c>
    </row>
    <row r="34" spans="1:6">
      <c r="A34" s="107" t="s">
        <v>109</v>
      </c>
      <c r="B34" s="109">
        <f>781242*1.65</f>
        <v>1289049.3</v>
      </c>
      <c r="C34" s="109">
        <v>0.5</v>
      </c>
      <c r="D34" s="109">
        <f>+$B$6</f>
        <v>6</v>
      </c>
      <c r="E34" s="110">
        <f t="shared" si="3"/>
        <v>3867147.9000000004</v>
      </c>
    </row>
    <row r="35" spans="1:6" ht="12.75">
      <c r="A35" s="107"/>
      <c r="B35" s="111"/>
      <c r="C35" s="111"/>
      <c r="D35" s="111"/>
      <c r="E35" s="112">
        <f>SUM(E30:E34)</f>
        <v>34804331.100000001</v>
      </c>
    </row>
    <row r="36" spans="1:6" ht="16.5" thickBot="1">
      <c r="A36" s="113" t="s">
        <v>110</v>
      </c>
      <c r="B36" s="114"/>
      <c r="C36" s="114"/>
      <c r="D36" s="114"/>
      <c r="E36" s="115">
        <f>SUM(E35:E35)</f>
        <v>34804331.100000001</v>
      </c>
    </row>
    <row r="37" spans="1:6" ht="14.25" thickTop="1" thickBot="1">
      <c r="A37" s="122"/>
      <c r="B37" s="99"/>
      <c r="C37" s="99"/>
      <c r="D37" s="99"/>
      <c r="E37" s="123"/>
    </row>
    <row r="38" spans="1:6" ht="16.5" thickTop="1">
      <c r="A38" s="100" t="s">
        <v>111</v>
      </c>
      <c r="B38" s="101"/>
      <c r="C38" s="101"/>
      <c r="D38" s="101"/>
      <c r="E38" s="102"/>
    </row>
    <row r="39" spans="1:6">
      <c r="A39" s="107" t="s">
        <v>112</v>
      </c>
      <c r="B39" s="124">
        <f>+$B$9</f>
        <v>3191857607</v>
      </c>
      <c r="C39" s="125">
        <v>7.3000000000000001E-3</v>
      </c>
      <c r="D39" s="111"/>
      <c r="E39" s="126">
        <f>+ROUND(B39*C39,0)</f>
        <v>23300561</v>
      </c>
    </row>
    <row r="40" spans="1:6" ht="15.75" thickBot="1">
      <c r="A40" s="113" t="s">
        <v>113</v>
      </c>
      <c r="B40" s="127"/>
      <c r="C40" s="128"/>
      <c r="D40" s="128"/>
      <c r="E40" s="129">
        <f>SUM(E39)</f>
        <v>23300561</v>
      </c>
    </row>
    <row r="41" spans="1:6" ht="16.5" thickTop="1" thickBot="1">
      <c r="A41" s="99"/>
      <c r="B41" s="130"/>
      <c r="C41" s="99"/>
      <c r="D41" s="99"/>
      <c r="E41" s="99"/>
    </row>
    <row r="42" spans="1:6" ht="15" customHeight="1" thickTop="1">
      <c r="A42" s="100" t="s">
        <v>114</v>
      </c>
      <c r="B42" s="131"/>
      <c r="C42" s="101"/>
      <c r="D42" s="101"/>
      <c r="E42" s="102"/>
      <c r="F42" s="392" t="s">
        <v>115</v>
      </c>
    </row>
    <row r="43" spans="1:6" ht="15" customHeight="1">
      <c r="A43" s="107" t="s">
        <v>116</v>
      </c>
      <c r="B43" s="124">
        <f>+$B$9</f>
        <v>3191857607</v>
      </c>
      <c r="C43" s="132">
        <v>0.01</v>
      </c>
      <c r="D43" s="111"/>
      <c r="E43" s="110">
        <f>+ROUND(B43*C43,0)</f>
        <v>31918576</v>
      </c>
      <c r="F43" s="392"/>
    </row>
    <row r="44" spans="1:6" ht="15" customHeight="1">
      <c r="A44" s="107" t="s">
        <v>135</v>
      </c>
      <c r="B44" s="124">
        <f>+$B$9</f>
        <v>3191857607</v>
      </c>
      <c r="C44" s="132">
        <v>4.4999999999999998E-2</v>
      </c>
      <c r="D44" s="111"/>
      <c r="E44" s="110">
        <f>+ROUND(B44*C44,0)</f>
        <v>143633592</v>
      </c>
      <c r="F44" s="392"/>
    </row>
    <row r="45" spans="1:6" ht="15" customHeight="1">
      <c r="A45" s="107" t="s">
        <v>117</v>
      </c>
      <c r="B45" s="124">
        <f>+$B$9</f>
        <v>3191857607</v>
      </c>
      <c r="C45" s="132">
        <v>0.05</v>
      </c>
      <c r="D45" s="111"/>
      <c r="E45" s="110">
        <f>+ROUND(B45*C45,0)</f>
        <v>159592880</v>
      </c>
      <c r="F45" s="392"/>
    </row>
    <row r="46" spans="1:6" ht="15" customHeight="1">
      <c r="A46" s="133" t="s">
        <v>134</v>
      </c>
      <c r="B46" s="124">
        <f>+$B$9</f>
        <v>3191857607</v>
      </c>
      <c r="C46" s="134">
        <v>0.02</v>
      </c>
      <c r="D46" s="135"/>
      <c r="E46" s="110">
        <f>+ROUND(B46*C46,0)</f>
        <v>63837152</v>
      </c>
      <c r="F46" s="392"/>
    </row>
    <row r="47" spans="1:6" ht="15" customHeight="1" thickBot="1">
      <c r="A47" s="113" t="s">
        <v>118</v>
      </c>
      <c r="B47" s="136"/>
      <c r="C47" s="136"/>
      <c r="D47" s="136"/>
      <c r="E47" s="129">
        <f>SUM(E43:E46)</f>
        <v>398982200</v>
      </c>
      <c r="F47" s="392"/>
    </row>
    <row r="48" spans="1:6" ht="14.25" thickTop="1" thickBot="1">
      <c r="A48" s="99"/>
      <c r="B48" s="99"/>
      <c r="C48" s="99"/>
      <c r="D48" s="99"/>
      <c r="E48" s="99"/>
    </row>
    <row r="49" spans="1:5" ht="13.5" thickTop="1">
      <c r="A49" s="139" t="s">
        <v>119</v>
      </c>
      <c r="B49" s="101"/>
      <c r="C49" s="101"/>
      <c r="D49" s="101"/>
      <c r="E49" s="102"/>
    </row>
    <row r="50" spans="1:5">
      <c r="A50" s="107" t="s">
        <v>120</v>
      </c>
      <c r="B50" s="109">
        <v>2800000</v>
      </c>
      <c r="C50" s="109">
        <v>1</v>
      </c>
      <c r="D50" s="109">
        <f t="shared" ref="D50:D54" si="4">+$B$6</f>
        <v>6</v>
      </c>
      <c r="E50" s="110">
        <f t="shared" ref="E50:E55" si="5">+B50*C50*D50</f>
        <v>16800000</v>
      </c>
    </row>
    <row r="51" spans="1:5">
      <c r="A51" s="107" t="s">
        <v>121</v>
      </c>
      <c r="B51" s="109">
        <v>280000</v>
      </c>
      <c r="C51" s="109">
        <v>1</v>
      </c>
      <c r="D51" s="109">
        <f t="shared" si="4"/>
        <v>6</v>
      </c>
      <c r="E51" s="110">
        <f t="shared" si="5"/>
        <v>1680000</v>
      </c>
    </row>
    <row r="52" spans="1:5">
      <c r="A52" s="107" t="s">
        <v>122</v>
      </c>
      <c r="B52" s="109">
        <v>280000</v>
      </c>
      <c r="C52" s="109">
        <v>1</v>
      </c>
      <c r="D52" s="109">
        <f t="shared" si="4"/>
        <v>6</v>
      </c>
      <c r="E52" s="110">
        <f t="shared" si="5"/>
        <v>1680000</v>
      </c>
    </row>
    <row r="53" spans="1:5">
      <c r="A53" s="107" t="s">
        <v>123</v>
      </c>
      <c r="B53" s="109">
        <v>850000</v>
      </c>
      <c r="C53" s="109">
        <v>1</v>
      </c>
      <c r="D53" s="109">
        <f t="shared" si="4"/>
        <v>6</v>
      </c>
      <c r="E53" s="110">
        <f t="shared" si="5"/>
        <v>5100000</v>
      </c>
    </row>
    <row r="54" spans="1:5">
      <c r="A54" s="107" t="s">
        <v>124</v>
      </c>
      <c r="B54" s="109">
        <v>450000</v>
      </c>
      <c r="C54" s="109">
        <v>1</v>
      </c>
      <c r="D54" s="109">
        <f t="shared" si="4"/>
        <v>6</v>
      </c>
      <c r="E54" s="110">
        <f t="shared" si="5"/>
        <v>2700000</v>
      </c>
    </row>
    <row r="55" spans="1:5">
      <c r="A55" s="107" t="s">
        <v>125</v>
      </c>
      <c r="B55" s="109">
        <v>2600000</v>
      </c>
      <c r="C55" s="109">
        <v>1</v>
      </c>
      <c r="D55" s="109">
        <f>C55</f>
        <v>1</v>
      </c>
      <c r="E55" s="110">
        <f t="shared" si="5"/>
        <v>2600000</v>
      </c>
    </row>
    <row r="56" spans="1:5" ht="13.5" thickBot="1">
      <c r="A56" s="113" t="s">
        <v>126</v>
      </c>
      <c r="B56" s="137"/>
      <c r="C56" s="137"/>
      <c r="D56" s="137"/>
      <c r="E56" s="138">
        <f>SUM(E50:E55)</f>
        <v>30560000</v>
      </c>
    </row>
    <row r="57" spans="1:5" ht="14.25" thickTop="1" thickBot="1">
      <c r="A57" s="99"/>
      <c r="B57" s="99"/>
      <c r="C57" s="99"/>
      <c r="D57" s="99"/>
      <c r="E57" s="99"/>
    </row>
    <row r="58" spans="1:5" ht="16.5" thickTop="1">
      <c r="A58" s="100" t="s">
        <v>127</v>
      </c>
      <c r="B58" s="140"/>
      <c r="C58" s="140"/>
      <c r="D58" s="140"/>
      <c r="E58" s="150">
        <f>+E26+E36+E40+E47+E56</f>
        <v>631228600.20000005</v>
      </c>
    </row>
    <row r="59" spans="1:5" ht="15.75">
      <c r="A59" s="141" t="s">
        <v>128</v>
      </c>
      <c r="B59" s="142"/>
      <c r="C59" s="142"/>
      <c r="D59" s="142"/>
      <c r="E59" s="151">
        <f>B7</f>
        <v>2436532524.9649997</v>
      </c>
    </row>
    <row r="60" spans="1:5" ht="12.75">
      <c r="A60" s="143" t="s">
        <v>129</v>
      </c>
      <c r="B60" s="111"/>
      <c r="C60" s="111"/>
      <c r="D60" s="111"/>
      <c r="E60" s="152">
        <f>ROUND(+E58/E59,4)</f>
        <v>0.2591</v>
      </c>
    </row>
    <row r="61" spans="1:5" ht="12.75">
      <c r="A61" s="143" t="s">
        <v>130</v>
      </c>
      <c r="B61" s="111"/>
      <c r="C61" s="111"/>
      <c r="D61" s="111"/>
      <c r="E61" s="144">
        <v>0.05</v>
      </c>
    </row>
    <row r="62" spans="1:5" ht="19.5" thickBot="1">
      <c r="A62" s="145" t="s">
        <v>131</v>
      </c>
      <c r="B62" s="146"/>
      <c r="C62" s="146"/>
      <c r="D62" s="146"/>
      <c r="E62" s="348">
        <f>SUM(E60:E61)</f>
        <v>0.30909999999999999</v>
      </c>
    </row>
    <row r="63" spans="1:5" ht="15.75" thickTop="1"/>
    <row r="67" spans="1:5">
      <c r="A67" s="148" t="s">
        <v>343</v>
      </c>
      <c r="B67" s="148" t="s">
        <v>132</v>
      </c>
    </row>
    <row r="68" spans="1:5">
      <c r="A68" s="149" t="s">
        <v>344</v>
      </c>
      <c r="B68" s="149" t="s">
        <v>133</v>
      </c>
      <c r="E68" s="346"/>
    </row>
    <row r="70" spans="1:5">
      <c r="E70" s="347"/>
    </row>
  </sheetData>
  <mergeCells count="5">
    <mergeCell ref="A1:E1"/>
    <mergeCell ref="A2:E2"/>
    <mergeCell ref="A4:E4"/>
    <mergeCell ref="A5:E5"/>
    <mergeCell ref="F42:F47"/>
  </mergeCells>
  <printOptions horizontalCentered="1"/>
  <pageMargins left="0.23622047244094491" right="0.31496062992125984" top="0.59055118110236227" bottom="0.59055118110236227" header="0" footer="0"/>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D557F-CB1A-488B-95AA-D6CA0A236E35}">
  <sheetPr>
    <tabColor theme="6" tint="-0.249977111117893"/>
  </sheetPr>
  <dimension ref="A1:K767"/>
  <sheetViews>
    <sheetView view="pageBreakPreview" topLeftCell="A724" zoomScale="70" zoomScaleNormal="70" zoomScaleSheetLayoutView="70" workbookViewId="0">
      <selection activeCell="K759" sqref="K759"/>
    </sheetView>
  </sheetViews>
  <sheetFormatPr baseColWidth="10" defaultColWidth="11.5703125" defaultRowHeight="15"/>
  <cols>
    <col min="2" max="2" width="39.28515625" customWidth="1"/>
    <col min="3" max="3" width="12.85546875" bestFit="1" customWidth="1"/>
    <col min="4" max="4" width="10.140625" customWidth="1"/>
    <col min="5" max="5" width="15.42578125" customWidth="1"/>
    <col min="6" max="6" width="13.7109375" bestFit="1" customWidth="1"/>
    <col min="7" max="7" width="14.5703125" customWidth="1"/>
    <col min="8" max="8" width="15.28515625" customWidth="1"/>
    <col min="9" max="9" width="15.5703125" bestFit="1" customWidth="1"/>
    <col min="10" max="10" width="11.85546875" bestFit="1" customWidth="1"/>
    <col min="13" max="13" width="39.140625" bestFit="1" customWidth="1"/>
    <col min="14" max="14" width="10.28515625" customWidth="1"/>
    <col min="15" max="15" width="10.140625" customWidth="1"/>
    <col min="16" max="16" width="15.42578125" customWidth="1"/>
    <col min="17" max="17" width="11.85546875" customWidth="1"/>
    <col min="18" max="18" width="14.5703125" customWidth="1"/>
    <col min="19" max="19" width="15.28515625" customWidth="1"/>
    <col min="20" max="20" width="18.140625" customWidth="1"/>
  </cols>
  <sheetData>
    <row r="1" spans="1:10" ht="16.5" thickTop="1">
      <c r="A1" s="433" t="s">
        <v>138</v>
      </c>
      <c r="B1" s="434"/>
      <c r="C1" s="435">
        <v>1.01</v>
      </c>
      <c r="D1" s="436"/>
      <c r="E1" s="436"/>
      <c r="F1" s="436"/>
      <c r="G1" s="436"/>
      <c r="H1" s="436"/>
      <c r="I1" s="437"/>
      <c r="J1" s="272"/>
    </row>
    <row r="2" spans="1:10" ht="31.15" customHeight="1">
      <c r="A2" s="438" t="s">
        <v>139</v>
      </c>
      <c r="B2" s="439"/>
      <c r="C2" s="440" t="s">
        <v>250</v>
      </c>
      <c r="D2" s="441"/>
      <c r="E2" s="441"/>
      <c r="F2" s="441"/>
      <c r="G2" s="441"/>
      <c r="H2" s="441"/>
      <c r="I2" s="442"/>
    </row>
    <row r="3" spans="1:10" ht="15.75">
      <c r="A3" s="438" t="s">
        <v>140</v>
      </c>
      <c r="B3" s="439"/>
      <c r="C3" s="443" t="s">
        <v>251</v>
      </c>
      <c r="D3" s="444"/>
      <c r="E3" s="444"/>
      <c r="F3" s="444"/>
      <c r="G3" s="444"/>
      <c r="H3" s="444"/>
      <c r="I3" s="445"/>
    </row>
    <row r="4" spans="1:10" ht="15.75">
      <c r="A4" s="421" t="s">
        <v>141</v>
      </c>
      <c r="B4" s="423" t="s">
        <v>142</v>
      </c>
      <c r="C4" s="423" t="s">
        <v>143</v>
      </c>
      <c r="D4" s="426" t="s">
        <v>144</v>
      </c>
      <c r="E4" s="428" t="s">
        <v>145</v>
      </c>
      <c r="F4" s="430" t="s">
        <v>146</v>
      </c>
      <c r="G4" s="431"/>
      <c r="H4" s="431"/>
      <c r="I4" s="432"/>
    </row>
    <row r="5" spans="1:10" ht="32.25" thickBot="1">
      <c r="A5" s="422"/>
      <c r="B5" s="424"/>
      <c r="C5" s="425"/>
      <c r="D5" s="427"/>
      <c r="E5" s="429"/>
      <c r="F5" s="210" t="s">
        <v>147</v>
      </c>
      <c r="G5" s="210" t="s">
        <v>148</v>
      </c>
      <c r="H5" s="210" t="s">
        <v>149</v>
      </c>
      <c r="I5" s="211" t="s">
        <v>150</v>
      </c>
    </row>
    <row r="6" spans="1:10" ht="17.25" thickTop="1" thickBot="1">
      <c r="A6" s="212"/>
      <c r="B6" s="213"/>
      <c r="C6" s="213"/>
      <c r="D6" s="214"/>
      <c r="E6" s="215"/>
      <c r="F6" s="213"/>
      <c r="G6" s="213"/>
      <c r="H6" s="213"/>
      <c r="I6" s="213"/>
    </row>
    <row r="7" spans="1:10" ht="16.5" thickTop="1">
      <c r="A7" s="216" t="s">
        <v>151</v>
      </c>
      <c r="B7" s="217" t="s">
        <v>252</v>
      </c>
      <c r="C7" s="218" t="s">
        <v>199</v>
      </c>
      <c r="D7" s="249">
        <v>3.0000000000000001E-3</v>
      </c>
      <c r="E7" s="194">
        <v>200000</v>
      </c>
      <c r="F7" s="219" t="str">
        <f t="shared" ref="F7:F13" si="0">IF(A7="MO",D7*E7,"")</f>
        <v/>
      </c>
      <c r="G7" s="219" t="str">
        <f t="shared" ref="G7:G13" si="1">IF(A7="MA",D7*E7,"")</f>
        <v/>
      </c>
      <c r="H7" s="219">
        <f t="shared" ref="H7:H13" si="2">IF(A7="HE",D7*E7,"")</f>
        <v>600</v>
      </c>
      <c r="I7" s="220" t="str">
        <f t="shared" ref="I7:I13" si="3">IF(A7="OT",D7*E7,"")</f>
        <v/>
      </c>
    </row>
    <row r="8" spans="1:10" ht="15.75">
      <c r="A8" s="250" t="s">
        <v>156</v>
      </c>
      <c r="B8" s="251" t="s">
        <v>253</v>
      </c>
      <c r="C8" s="252" t="s">
        <v>259</v>
      </c>
      <c r="D8" s="253">
        <v>5.5555555555555552E-2</v>
      </c>
      <c r="E8" s="254">
        <v>17927</v>
      </c>
      <c r="F8" s="219">
        <f t="shared" si="0"/>
        <v>995.94444444444434</v>
      </c>
      <c r="G8" s="219" t="str">
        <f t="shared" si="1"/>
        <v/>
      </c>
      <c r="H8" s="219" t="str">
        <f t="shared" si="2"/>
        <v/>
      </c>
      <c r="I8" s="220" t="str">
        <f t="shared" si="3"/>
        <v/>
      </c>
    </row>
    <row r="9" spans="1:10" ht="15.75">
      <c r="A9" s="250" t="s">
        <v>153</v>
      </c>
      <c r="B9" s="251" t="s">
        <v>254</v>
      </c>
      <c r="C9" s="252" t="s">
        <v>260</v>
      </c>
      <c r="D9" s="255">
        <v>2E-3</v>
      </c>
      <c r="E9" s="254">
        <v>2100</v>
      </c>
      <c r="F9" s="219" t="str">
        <f t="shared" ref="F9:F11" si="4">IF(A9="MO",D9*E9,"")</f>
        <v/>
      </c>
      <c r="G9" s="219">
        <f t="shared" ref="G9:G11" si="5">IF(A9="MA",D9*E9,"")</f>
        <v>4.2</v>
      </c>
      <c r="H9" s="219" t="str">
        <f t="shared" ref="H9:H11" si="6">IF(A9="HE",D9*E9,"")</f>
        <v/>
      </c>
      <c r="I9" s="220" t="str">
        <f t="shared" ref="I9:I11" si="7">IF(A9="OT",D9*E9,"")</f>
        <v/>
      </c>
    </row>
    <row r="10" spans="1:10" ht="15.75">
      <c r="A10" s="250" t="s">
        <v>153</v>
      </c>
      <c r="B10" s="251" t="s">
        <v>255</v>
      </c>
      <c r="C10" s="252" t="s">
        <v>20</v>
      </c>
      <c r="D10" s="255">
        <v>5.0000000000000001E-3</v>
      </c>
      <c r="E10" s="254">
        <v>3675</v>
      </c>
      <c r="F10" s="219" t="str">
        <f t="shared" si="4"/>
        <v/>
      </c>
      <c r="G10" s="219">
        <f t="shared" si="5"/>
        <v>18.375</v>
      </c>
      <c r="H10" s="219" t="str">
        <f t="shared" si="6"/>
        <v/>
      </c>
      <c r="I10" s="220" t="str">
        <f t="shared" si="7"/>
        <v/>
      </c>
    </row>
    <row r="11" spans="1:10" ht="15.75">
      <c r="A11" s="250" t="s">
        <v>153</v>
      </c>
      <c r="B11" s="251" t="s">
        <v>256</v>
      </c>
      <c r="C11" s="252" t="s">
        <v>20</v>
      </c>
      <c r="D11" s="255">
        <v>2E-3</v>
      </c>
      <c r="E11" s="254">
        <v>1300</v>
      </c>
      <c r="F11" s="219" t="str">
        <f t="shared" si="4"/>
        <v/>
      </c>
      <c r="G11" s="219">
        <f t="shared" si="5"/>
        <v>2.6</v>
      </c>
      <c r="H11" s="219" t="str">
        <f t="shared" si="6"/>
        <v/>
      </c>
      <c r="I11" s="220" t="str">
        <f t="shared" si="7"/>
        <v/>
      </c>
    </row>
    <row r="12" spans="1:10" ht="15.75">
      <c r="A12" s="250" t="s">
        <v>156</v>
      </c>
      <c r="B12" s="233" t="s">
        <v>257</v>
      </c>
      <c r="C12" s="234" t="s">
        <v>199</v>
      </c>
      <c r="D12" s="255">
        <v>3.0000000000000001E-3</v>
      </c>
      <c r="E12" s="236">
        <v>400000</v>
      </c>
      <c r="F12" s="219">
        <f t="shared" si="0"/>
        <v>1200</v>
      </c>
      <c r="G12" s="219" t="str">
        <f t="shared" si="1"/>
        <v/>
      </c>
      <c r="H12" s="219" t="str">
        <f t="shared" si="2"/>
        <v/>
      </c>
      <c r="I12" s="220" t="str">
        <f t="shared" si="3"/>
        <v/>
      </c>
    </row>
    <row r="13" spans="1:10" ht="15.75">
      <c r="A13" s="256" t="s">
        <v>151</v>
      </c>
      <c r="B13" s="246" t="s">
        <v>258</v>
      </c>
      <c r="C13" s="247" t="s">
        <v>261</v>
      </c>
      <c r="D13" s="253">
        <v>0.05</v>
      </c>
      <c r="E13" s="248">
        <v>2195.9444444444443</v>
      </c>
      <c r="F13" s="242" t="str">
        <f t="shared" si="0"/>
        <v/>
      </c>
      <c r="G13" s="242" t="str">
        <f t="shared" si="1"/>
        <v/>
      </c>
      <c r="H13" s="242">
        <f t="shared" si="2"/>
        <v>109.79722222222222</v>
      </c>
      <c r="I13" s="243" t="str">
        <f t="shared" si="3"/>
        <v/>
      </c>
    </row>
    <row r="14" spans="1:10" ht="15.75">
      <c r="A14" s="237"/>
      <c r="B14" s="238"/>
      <c r="C14" s="239"/>
      <c r="D14" s="240"/>
      <c r="E14" s="241"/>
      <c r="F14" s="242"/>
      <c r="G14" s="242"/>
      <c r="H14" s="242"/>
      <c r="I14" s="243"/>
    </row>
    <row r="15" spans="1:10" ht="16.5" thickBot="1">
      <c r="A15" s="223"/>
      <c r="B15" s="210" t="s">
        <v>158</v>
      </c>
      <c r="C15" s="224">
        <f>ROUND((SUM(F15:I15)),0)</f>
        <v>2931</v>
      </c>
      <c r="D15" s="225" t="str">
        <f>+C3</f>
        <v>ML</v>
      </c>
      <c r="E15" s="226"/>
      <c r="F15" s="227">
        <f>SUM(F7:F13)</f>
        <v>2195.9444444444443</v>
      </c>
      <c r="G15" s="227">
        <f>SUM(G7:G13)</f>
        <v>25.175000000000001</v>
      </c>
      <c r="H15" s="227">
        <f>SUM(H7:H13)</f>
        <v>709.79722222222222</v>
      </c>
      <c r="I15" s="228">
        <f>SUM(I7:I13)</f>
        <v>0</v>
      </c>
    </row>
    <row r="16" spans="1:10" ht="17.25" thickTop="1" thickBot="1">
      <c r="A16" s="273"/>
      <c r="B16" s="274"/>
      <c r="C16" s="275"/>
      <c r="D16" s="270"/>
      <c r="E16" s="271"/>
      <c r="F16" s="276"/>
      <c r="G16" s="276"/>
      <c r="H16" s="276"/>
      <c r="I16" s="277"/>
    </row>
    <row r="17" spans="1:10" s="257" customFormat="1" ht="16.5" customHeight="1" thickTop="1">
      <c r="A17" s="457" t="s">
        <v>138</v>
      </c>
      <c r="B17" s="458"/>
      <c r="C17" s="459">
        <v>1.02</v>
      </c>
      <c r="D17" s="460"/>
      <c r="E17" s="460"/>
      <c r="F17" s="460"/>
      <c r="G17" s="460"/>
      <c r="H17" s="460"/>
      <c r="I17" s="461"/>
      <c r="J17" s="278"/>
    </row>
    <row r="18" spans="1:10" s="257" customFormat="1" ht="31.15" customHeight="1">
      <c r="A18" s="462" t="s">
        <v>139</v>
      </c>
      <c r="B18" s="463"/>
      <c r="C18" s="440" t="s">
        <v>12</v>
      </c>
      <c r="D18" s="441"/>
      <c r="E18" s="441"/>
      <c r="F18" s="441"/>
      <c r="G18" s="441"/>
      <c r="H18" s="441"/>
      <c r="I18" s="442"/>
    </row>
    <row r="19" spans="1:10" s="257" customFormat="1" ht="15.75" customHeight="1">
      <c r="A19" s="462" t="s">
        <v>140</v>
      </c>
      <c r="B19" s="463"/>
      <c r="C19" s="464" t="s">
        <v>13</v>
      </c>
      <c r="D19" s="465"/>
      <c r="E19" s="465"/>
      <c r="F19" s="465"/>
      <c r="G19" s="465"/>
      <c r="H19" s="465"/>
      <c r="I19" s="466"/>
    </row>
    <row r="20" spans="1:10" s="257" customFormat="1" ht="15.75">
      <c r="A20" s="446" t="s">
        <v>141</v>
      </c>
      <c r="B20" s="448" t="s">
        <v>142</v>
      </c>
      <c r="C20" s="448" t="s">
        <v>143</v>
      </c>
      <c r="D20" s="450" t="s">
        <v>144</v>
      </c>
      <c r="E20" s="452" t="s">
        <v>145</v>
      </c>
      <c r="F20" s="454" t="s">
        <v>146</v>
      </c>
      <c r="G20" s="455"/>
      <c r="H20" s="455"/>
      <c r="I20" s="456"/>
    </row>
    <row r="21" spans="1:10" s="257" customFormat="1" ht="32.25" thickBot="1">
      <c r="A21" s="447"/>
      <c r="B21" s="449"/>
      <c r="C21" s="449"/>
      <c r="D21" s="451"/>
      <c r="E21" s="453"/>
      <c r="F21" s="258" t="s">
        <v>147</v>
      </c>
      <c r="G21" s="258" t="s">
        <v>148</v>
      </c>
      <c r="H21" s="258" t="s">
        <v>149</v>
      </c>
      <c r="I21" s="259" t="s">
        <v>150</v>
      </c>
    </row>
    <row r="22" spans="1:10" s="257" customFormat="1" ht="17.25" thickTop="1" thickBot="1">
      <c r="A22" s="260"/>
      <c r="B22" s="260"/>
      <c r="C22" s="260"/>
      <c r="D22" s="261"/>
      <c r="E22" s="262"/>
      <c r="F22" s="260"/>
      <c r="G22" s="260"/>
      <c r="H22" s="260"/>
      <c r="I22" s="260"/>
    </row>
    <row r="23" spans="1:10" s="257" customFormat="1" ht="32.25" thickTop="1">
      <c r="A23" s="250" t="s">
        <v>163</v>
      </c>
      <c r="B23" s="263" t="s">
        <v>262</v>
      </c>
      <c r="C23" s="252" t="s">
        <v>13</v>
      </c>
      <c r="D23" s="264">
        <v>1</v>
      </c>
      <c r="E23" s="194">
        <v>450000</v>
      </c>
      <c r="F23" s="265" t="str">
        <f t="shared" ref="F23:F27" si="8">IF(A23="MO",D23*E23,"")</f>
        <v/>
      </c>
      <c r="G23" s="265" t="str">
        <f t="shared" ref="G23:G27" si="9">IF(A23="MA",D23*E23,"")</f>
        <v/>
      </c>
      <c r="H23" s="265" t="str">
        <f t="shared" ref="H23:H27" si="10">IF(A23="HE",D23*E23,"")</f>
        <v/>
      </c>
      <c r="I23" s="266">
        <f t="shared" ref="I23:I27" si="11">IF(A23="OT",D23*E23,"")</f>
        <v>450000</v>
      </c>
    </row>
    <row r="24" spans="1:10" s="257" customFormat="1" ht="15.75">
      <c r="A24" s="250"/>
      <c r="B24" s="263"/>
      <c r="C24" s="252"/>
      <c r="D24" s="264"/>
      <c r="E24" s="236"/>
      <c r="F24" s="265" t="str">
        <f t="shared" si="8"/>
        <v/>
      </c>
      <c r="G24" s="265" t="str">
        <f t="shared" si="9"/>
        <v/>
      </c>
      <c r="H24" s="265" t="str">
        <f t="shared" si="10"/>
        <v/>
      </c>
      <c r="I24" s="266" t="str">
        <f t="shared" si="11"/>
        <v/>
      </c>
    </row>
    <row r="25" spans="1:10" s="257" customFormat="1" ht="15.75">
      <c r="A25" s="250"/>
      <c r="B25" s="233"/>
      <c r="C25" s="234"/>
      <c r="D25" s="264"/>
      <c r="E25" s="236"/>
      <c r="F25" s="265" t="str">
        <f t="shared" si="8"/>
        <v/>
      </c>
      <c r="G25" s="265" t="str">
        <f t="shared" si="9"/>
        <v/>
      </c>
      <c r="H25" s="265" t="str">
        <f t="shared" si="10"/>
        <v/>
      </c>
      <c r="I25" s="266" t="str">
        <f t="shared" si="11"/>
        <v/>
      </c>
    </row>
    <row r="26" spans="1:10" s="257" customFormat="1" ht="15.75">
      <c r="A26" s="250"/>
      <c r="B26" s="233"/>
      <c r="C26" s="234"/>
      <c r="D26" s="264"/>
      <c r="E26" s="236"/>
      <c r="F26" s="265" t="str">
        <f t="shared" si="8"/>
        <v/>
      </c>
      <c r="G26" s="265" t="str">
        <f t="shared" si="9"/>
        <v/>
      </c>
      <c r="H26" s="265" t="str">
        <f t="shared" si="10"/>
        <v/>
      </c>
      <c r="I26" s="266" t="str">
        <f t="shared" si="11"/>
        <v/>
      </c>
    </row>
    <row r="27" spans="1:10" s="257" customFormat="1" ht="15.75">
      <c r="A27" s="250"/>
      <c r="B27" s="267"/>
      <c r="C27" s="252"/>
      <c r="D27" s="264"/>
      <c r="E27" s="254"/>
      <c r="F27" s="265" t="str">
        <f t="shared" si="8"/>
        <v/>
      </c>
      <c r="G27" s="265" t="str">
        <f t="shared" si="9"/>
        <v/>
      </c>
      <c r="H27" s="265" t="str">
        <f t="shared" si="10"/>
        <v/>
      </c>
      <c r="I27" s="266" t="str">
        <f t="shared" si="11"/>
        <v/>
      </c>
    </row>
    <row r="28" spans="1:10" s="257" customFormat="1" ht="16.5" thickBot="1">
      <c r="A28" s="223"/>
      <c r="B28" s="210" t="s">
        <v>158</v>
      </c>
      <c r="C28" s="224">
        <f>ROUND((SUM(F28:I28)),0)</f>
        <v>450000</v>
      </c>
      <c r="D28" s="225" t="str">
        <f>+C19</f>
        <v>mes</v>
      </c>
      <c r="E28" s="226"/>
      <c r="F28" s="268">
        <f>SUM(F23:F27)</f>
        <v>0</v>
      </c>
      <c r="G28" s="268">
        <f>SUM(G23:G27)</f>
        <v>0</v>
      </c>
      <c r="H28" s="268">
        <f>SUM(H23:H27)</f>
        <v>0</v>
      </c>
      <c r="I28" s="269">
        <f>SUM(I23:I27)</f>
        <v>450000</v>
      </c>
    </row>
    <row r="29" spans="1:10" ht="16.5" thickTop="1" thickBot="1"/>
    <row r="30" spans="1:10" s="153" customFormat="1" ht="16.5" thickTop="1">
      <c r="A30" s="393" t="s">
        <v>138</v>
      </c>
      <c r="B30" s="394"/>
      <c r="C30" s="418">
        <v>1.03</v>
      </c>
      <c r="D30" s="419"/>
      <c r="E30" s="419"/>
      <c r="F30" s="419"/>
      <c r="G30" s="419"/>
      <c r="H30" s="419"/>
      <c r="I30" s="420"/>
    </row>
    <row r="31" spans="1:10" s="153" customFormat="1" ht="15.6" customHeight="1">
      <c r="A31" s="398" t="s">
        <v>139</v>
      </c>
      <c r="B31" s="399"/>
      <c r="C31" s="400" t="s">
        <v>264</v>
      </c>
      <c r="D31" s="401"/>
      <c r="E31" s="401"/>
      <c r="F31" s="401"/>
      <c r="G31" s="401"/>
      <c r="H31" s="401"/>
      <c r="I31" s="402"/>
    </row>
    <row r="32" spans="1:10" s="153" customFormat="1" ht="15.75">
      <c r="A32" s="398" t="s">
        <v>140</v>
      </c>
      <c r="B32" s="399"/>
      <c r="C32" s="400" t="s">
        <v>263</v>
      </c>
      <c r="D32" s="401"/>
      <c r="E32" s="401"/>
      <c r="F32" s="401"/>
      <c r="G32" s="401"/>
      <c r="H32" s="401"/>
      <c r="I32" s="402"/>
    </row>
    <row r="33" spans="1:9" s="153" customFormat="1" ht="15.75">
      <c r="A33" s="403" t="s">
        <v>141</v>
      </c>
      <c r="B33" s="405" t="s">
        <v>142</v>
      </c>
      <c r="C33" s="406" t="s">
        <v>143</v>
      </c>
      <c r="D33" s="408" t="s">
        <v>144</v>
      </c>
      <c r="E33" s="410" t="s">
        <v>145</v>
      </c>
      <c r="F33" s="412" t="s">
        <v>146</v>
      </c>
      <c r="G33" s="413"/>
      <c r="H33" s="413"/>
      <c r="I33" s="414"/>
    </row>
    <row r="34" spans="1:9" s="153" customFormat="1" ht="32.25" thickBot="1">
      <c r="A34" s="404"/>
      <c r="B34" s="406"/>
      <c r="C34" s="407"/>
      <c r="D34" s="409"/>
      <c r="E34" s="411"/>
      <c r="F34" s="154" t="s">
        <v>147</v>
      </c>
      <c r="G34" s="154" t="s">
        <v>148</v>
      </c>
      <c r="H34" s="154" t="s">
        <v>149</v>
      </c>
      <c r="I34" s="155" t="s">
        <v>150</v>
      </c>
    </row>
    <row r="35" spans="1:9" s="153" customFormat="1" ht="17.25" thickTop="1" thickBot="1">
      <c r="A35" s="197"/>
      <c r="B35" s="197"/>
      <c r="C35" s="197"/>
      <c r="D35" s="198"/>
      <c r="E35" s="199"/>
      <c r="F35" s="197"/>
      <c r="G35" s="197"/>
      <c r="H35" s="197"/>
      <c r="I35" s="197"/>
    </row>
    <row r="36" spans="1:9" s="153" customFormat="1" ht="16.5" thickTop="1">
      <c r="A36" s="200" t="s">
        <v>151</v>
      </c>
      <c r="B36" s="201" t="s">
        <v>265</v>
      </c>
      <c r="C36" s="202" t="s">
        <v>199</v>
      </c>
      <c r="D36" s="203">
        <v>0.01</v>
      </c>
      <c r="E36" s="194">
        <v>50000</v>
      </c>
      <c r="F36" s="164" t="str">
        <f>IF(A36="MO",D36*E36,"")</f>
        <v/>
      </c>
      <c r="G36" s="164" t="str">
        <f>IF(A36="MA",D36*E36,"")</f>
        <v/>
      </c>
      <c r="H36" s="164">
        <f>IF(A36="HE",D36*E36,"")</f>
        <v>500</v>
      </c>
      <c r="I36" s="165" t="str">
        <f t="shared" ref="I36:I41" si="12">IF(A36="OT",D36*E36,"")</f>
        <v/>
      </c>
    </row>
    <row r="37" spans="1:9" s="153" customFormat="1" ht="15.75">
      <c r="A37" s="166" t="s">
        <v>156</v>
      </c>
      <c r="B37" s="167" t="s">
        <v>266</v>
      </c>
      <c r="C37" s="168" t="s">
        <v>259</v>
      </c>
      <c r="D37" s="169">
        <v>0.01</v>
      </c>
      <c r="E37" s="170">
        <v>9331</v>
      </c>
      <c r="F37" s="171">
        <f>IF(A37="MO",D37*E37,"")</f>
        <v>93.31</v>
      </c>
      <c r="G37" s="171" t="str">
        <f>IF(A37="MA",D37*E37,"")</f>
        <v/>
      </c>
      <c r="H37" s="171" t="str">
        <f>IF(A37="HE",D37*E37,"")</f>
        <v/>
      </c>
      <c r="I37" s="172" t="str">
        <f t="shared" si="12"/>
        <v/>
      </c>
    </row>
    <row r="38" spans="1:9" s="153" customFormat="1" ht="15.75">
      <c r="A38" s="166" t="s">
        <v>156</v>
      </c>
      <c r="B38" s="167" t="s">
        <v>267</v>
      </c>
      <c r="C38" s="168" t="s">
        <v>259</v>
      </c>
      <c r="D38" s="169">
        <v>0.05</v>
      </c>
      <c r="E38" s="170">
        <v>6343</v>
      </c>
      <c r="F38" s="171">
        <f t="shared" ref="F38:F40" si="13">IF(A38="MO",D38*E38,"")</f>
        <v>317.15000000000003</v>
      </c>
      <c r="G38" s="171"/>
      <c r="H38" s="171" t="str">
        <f t="shared" ref="H38:H40" si="14">IF(A38="HE",D38*E38,"")</f>
        <v/>
      </c>
      <c r="I38" s="172" t="str">
        <f t="shared" si="12"/>
        <v/>
      </c>
    </row>
    <row r="39" spans="1:9" s="153" customFormat="1" ht="15.75">
      <c r="A39" s="166" t="s">
        <v>156</v>
      </c>
      <c r="B39" s="167" t="s">
        <v>268</v>
      </c>
      <c r="C39" s="168" t="s">
        <v>261</v>
      </c>
      <c r="D39" s="169">
        <v>0.04</v>
      </c>
      <c r="E39" s="170">
        <v>410</v>
      </c>
      <c r="F39" s="171">
        <f t="shared" ref="F39" si="15">IF(A39="MO",D39*E39,"")</f>
        <v>16.399999999999999</v>
      </c>
      <c r="G39" s="171"/>
      <c r="H39" s="171" t="str">
        <f t="shared" ref="H39" si="16">IF(A39="HE",D39*E39,"")</f>
        <v/>
      </c>
      <c r="I39" s="172" t="str">
        <f t="shared" si="12"/>
        <v/>
      </c>
    </row>
    <row r="40" spans="1:9" s="153" customFormat="1" ht="15.75">
      <c r="A40" s="166" t="s">
        <v>151</v>
      </c>
      <c r="B40" s="167" t="s">
        <v>258</v>
      </c>
      <c r="C40" s="168" t="s">
        <v>261</v>
      </c>
      <c r="D40" s="169">
        <v>0.05</v>
      </c>
      <c r="E40" s="170">
        <v>410</v>
      </c>
      <c r="F40" s="171" t="str">
        <f t="shared" si="13"/>
        <v/>
      </c>
      <c r="G40" s="171" t="str">
        <f>IF(A40="MA",D40*E40,"")</f>
        <v/>
      </c>
      <c r="H40" s="171">
        <f t="shared" si="14"/>
        <v>20.5</v>
      </c>
      <c r="I40" s="172" t="str">
        <f t="shared" si="12"/>
        <v/>
      </c>
    </row>
    <row r="41" spans="1:9" s="153" customFormat="1" ht="15.75">
      <c r="A41" s="166"/>
      <c r="B41" s="167"/>
      <c r="C41" s="168"/>
      <c r="D41" s="169"/>
      <c r="E41" s="170"/>
      <c r="F41" s="171" t="str">
        <f>IF(A41="MO",D41*E41,"")</f>
        <v/>
      </c>
      <c r="G41" s="171" t="str">
        <f>IF(A41="MA",D41*E41,"")</f>
        <v/>
      </c>
      <c r="H41" s="171" t="str">
        <f>IF(A41="HE",D41*E41,"")</f>
        <v/>
      </c>
      <c r="I41" s="172" t="str">
        <f t="shared" si="12"/>
        <v/>
      </c>
    </row>
    <row r="42" spans="1:9" s="153" customFormat="1" ht="16.5" thickBot="1">
      <c r="A42" s="173"/>
      <c r="B42" s="174" t="s">
        <v>158</v>
      </c>
      <c r="C42" s="175">
        <f>ROUND(SUM(F42:I42),0)</f>
        <v>947</v>
      </c>
      <c r="D42" s="176" t="str">
        <f>C32</f>
        <v>M2</v>
      </c>
      <c r="E42" s="177"/>
      <c r="F42" s="178">
        <f>SUM(F36:F41)</f>
        <v>426.86</v>
      </c>
      <c r="G42" s="178">
        <f>SUM(G36:G41)</f>
        <v>0</v>
      </c>
      <c r="H42" s="178">
        <f>SUM(H36:H41)</f>
        <v>520.5</v>
      </c>
      <c r="I42" s="179">
        <f>SUM(I36:I41)</f>
        <v>0</v>
      </c>
    </row>
    <row r="43" spans="1:9" s="153" customFormat="1" ht="17.25" thickTop="1" thickBot="1">
      <c r="A43" s="204"/>
      <c r="B43" s="205"/>
      <c r="C43" s="180"/>
      <c r="D43" s="181"/>
      <c r="E43" s="182"/>
      <c r="F43" s="183"/>
      <c r="G43" s="183"/>
      <c r="H43" s="183"/>
      <c r="I43" s="184"/>
    </row>
    <row r="44" spans="1:9" s="153" customFormat="1" ht="16.5" thickTop="1">
      <c r="A44" s="393" t="s">
        <v>138</v>
      </c>
      <c r="B44" s="394"/>
      <c r="C44" s="415">
        <v>2.0099999999999998</v>
      </c>
      <c r="D44" s="416"/>
      <c r="E44" s="416"/>
      <c r="F44" s="416"/>
      <c r="G44" s="416"/>
      <c r="H44" s="416"/>
      <c r="I44" s="417"/>
    </row>
    <row r="45" spans="1:9" s="153" customFormat="1" ht="15.6" customHeight="1">
      <c r="A45" s="398" t="s">
        <v>139</v>
      </c>
      <c r="B45" s="399"/>
      <c r="C45" s="400" t="s">
        <v>269</v>
      </c>
      <c r="D45" s="401"/>
      <c r="E45" s="401"/>
      <c r="F45" s="401"/>
      <c r="G45" s="401"/>
      <c r="H45" s="401"/>
      <c r="I45" s="402"/>
    </row>
    <row r="46" spans="1:9" s="153" customFormat="1" ht="15.75">
      <c r="A46" s="398" t="s">
        <v>140</v>
      </c>
      <c r="B46" s="399"/>
      <c r="C46" s="400" t="s">
        <v>251</v>
      </c>
      <c r="D46" s="401"/>
      <c r="E46" s="401"/>
      <c r="F46" s="401"/>
      <c r="G46" s="401"/>
      <c r="H46" s="401"/>
      <c r="I46" s="402"/>
    </row>
    <row r="47" spans="1:9" s="153" customFormat="1" ht="15.75">
      <c r="A47" s="403" t="s">
        <v>141</v>
      </c>
      <c r="B47" s="405" t="s">
        <v>142</v>
      </c>
      <c r="C47" s="406" t="s">
        <v>143</v>
      </c>
      <c r="D47" s="408" t="s">
        <v>144</v>
      </c>
      <c r="E47" s="410" t="s">
        <v>145</v>
      </c>
      <c r="F47" s="412" t="s">
        <v>146</v>
      </c>
      <c r="G47" s="413"/>
      <c r="H47" s="413"/>
      <c r="I47" s="414"/>
    </row>
    <row r="48" spans="1:9" s="153" customFormat="1" ht="32.25" thickBot="1">
      <c r="A48" s="404"/>
      <c r="B48" s="406"/>
      <c r="C48" s="407"/>
      <c r="D48" s="409"/>
      <c r="E48" s="411"/>
      <c r="F48" s="154" t="s">
        <v>147</v>
      </c>
      <c r="G48" s="154" t="s">
        <v>148</v>
      </c>
      <c r="H48" s="154" t="s">
        <v>149</v>
      </c>
      <c r="I48" s="155" t="s">
        <v>150</v>
      </c>
    </row>
    <row r="49" spans="1:9" s="153" customFormat="1" ht="17.25" thickTop="1" thickBot="1">
      <c r="A49" s="156"/>
      <c r="B49" s="156"/>
      <c r="C49" s="156"/>
      <c r="D49" s="157"/>
      <c r="E49" s="158"/>
      <c r="F49" s="156"/>
      <c r="G49" s="156"/>
      <c r="H49" s="156"/>
      <c r="I49" s="156"/>
    </row>
    <row r="50" spans="1:9" s="153" customFormat="1" ht="16.5" thickTop="1">
      <c r="A50" s="187" t="s">
        <v>153</v>
      </c>
      <c r="B50" s="188" t="s">
        <v>270</v>
      </c>
      <c r="C50" s="189" t="s">
        <v>186</v>
      </c>
      <c r="D50" s="190">
        <v>3</v>
      </c>
      <c r="E50" s="191">
        <v>149</v>
      </c>
      <c r="F50" s="171" t="str">
        <f>IF(A50="MO",D50*E50,"")</f>
        <v/>
      </c>
      <c r="G50" s="171">
        <f>IF(A50="MA",D50*E50,"")</f>
        <v>447</v>
      </c>
      <c r="H50" s="171" t="str">
        <f>IF(A50="HE",D50*E50,"")</f>
        <v/>
      </c>
      <c r="I50" s="172" t="str">
        <f>IF(A50="OT",D50*E50,"")</f>
        <v/>
      </c>
    </row>
    <row r="51" spans="1:9" s="153" customFormat="1" ht="15.75">
      <c r="A51" s="166" t="s">
        <v>153</v>
      </c>
      <c r="B51" s="167" t="s">
        <v>271</v>
      </c>
      <c r="C51" s="168" t="s">
        <v>274</v>
      </c>
      <c r="D51" s="169">
        <v>0.01</v>
      </c>
      <c r="E51" s="192">
        <v>40600</v>
      </c>
      <c r="F51" s="171" t="str">
        <f>IF(A51="MO",D51*E51,"")</f>
        <v/>
      </c>
      <c r="G51" s="171">
        <f>IF(A51="MA",D51*E51,"")</f>
        <v>406</v>
      </c>
      <c r="H51" s="171" t="str">
        <f>IF(A51="HE",D51*E51,"")</f>
        <v/>
      </c>
      <c r="I51" s="172" t="str">
        <f>IF(A51="OT",D51*E51,"")</f>
        <v/>
      </c>
    </row>
    <row r="52" spans="1:9" s="153" customFormat="1" ht="31.5">
      <c r="A52" s="166" t="s">
        <v>153</v>
      </c>
      <c r="B52" s="167" t="s">
        <v>272</v>
      </c>
      <c r="C52" s="168" t="s">
        <v>45</v>
      </c>
      <c r="D52" s="169">
        <v>8.5000000000000006E-2</v>
      </c>
      <c r="E52" s="192">
        <v>29754.705882352941</v>
      </c>
      <c r="F52" s="171" t="str">
        <f>IF(A52="MO",D52*E52,"")</f>
        <v/>
      </c>
      <c r="G52" s="171">
        <f>IF(A52="MA",D52*E52,"")</f>
        <v>2529.15</v>
      </c>
      <c r="H52" s="171" t="str">
        <f>IF(A52="HE",D52*E52,"")</f>
        <v/>
      </c>
      <c r="I52" s="172" t="str">
        <f>IF(A52="OT",D52*E52,"")</f>
        <v/>
      </c>
    </row>
    <row r="53" spans="1:9" s="153" customFormat="1" ht="15.75">
      <c r="A53" s="187" t="s">
        <v>156</v>
      </c>
      <c r="B53" s="167" t="s">
        <v>273</v>
      </c>
      <c r="C53" s="193" t="s">
        <v>259</v>
      </c>
      <c r="D53" s="169">
        <v>0.05</v>
      </c>
      <c r="E53" s="194">
        <v>6343</v>
      </c>
      <c r="F53" s="171">
        <f>IF(A53="MO",D53*E53,"")</f>
        <v>317.15000000000003</v>
      </c>
      <c r="G53" s="171" t="str">
        <f>IF(A53="MA",D53*E53,"")</f>
        <v/>
      </c>
      <c r="H53" s="171" t="str">
        <f>IF(A53="HE",D53*E53,"")</f>
        <v/>
      </c>
      <c r="I53" s="172" t="str">
        <f>IF(A53="OT",D53*E53,"")</f>
        <v/>
      </c>
    </row>
    <row r="54" spans="1:9" s="153" customFormat="1" ht="15.75">
      <c r="A54" s="166"/>
      <c r="B54" s="167"/>
      <c r="C54" s="168"/>
      <c r="D54" s="169"/>
      <c r="E54" s="170"/>
      <c r="F54" s="171"/>
      <c r="G54" s="171"/>
      <c r="H54" s="171"/>
      <c r="I54" s="172"/>
    </row>
    <row r="55" spans="1:9" s="153" customFormat="1" ht="16.5" thickBot="1">
      <c r="A55" s="173"/>
      <c r="B55" s="174" t="s">
        <v>158</v>
      </c>
      <c r="C55" s="175">
        <f>ROUND(SUM(F55:I55),0)</f>
        <v>3699</v>
      </c>
      <c r="D55" s="176" t="str">
        <f>+C46</f>
        <v>ML</v>
      </c>
      <c r="E55" s="177"/>
      <c r="F55" s="178">
        <f>SUM(F50:F54)</f>
        <v>317.15000000000003</v>
      </c>
      <c r="G55" s="178">
        <f>SUM(G50:G54)</f>
        <v>3382.15</v>
      </c>
      <c r="H55" s="178">
        <f>SUM(H50:H54)</f>
        <v>0</v>
      </c>
      <c r="I55" s="195">
        <f>SUM(I50:I54)</f>
        <v>0</v>
      </c>
    </row>
    <row r="56" spans="1:9" s="153" customFormat="1" ht="17.25" thickTop="1" thickBot="1">
      <c r="A56" s="3"/>
      <c r="D56" s="196"/>
      <c r="E56" s="191"/>
    </row>
    <row r="57" spans="1:9" s="153" customFormat="1" ht="16.5" thickTop="1">
      <c r="A57" s="393" t="s">
        <v>138</v>
      </c>
      <c r="B57" s="394"/>
      <c r="C57" s="418">
        <v>2.02</v>
      </c>
      <c r="D57" s="419"/>
      <c r="E57" s="419"/>
      <c r="F57" s="419"/>
      <c r="G57" s="419"/>
      <c r="H57" s="419"/>
      <c r="I57" s="420"/>
    </row>
    <row r="58" spans="1:9" s="153" customFormat="1" ht="15.6" customHeight="1">
      <c r="A58" s="398" t="s">
        <v>139</v>
      </c>
      <c r="B58" s="399"/>
      <c r="C58" s="400" t="s">
        <v>275</v>
      </c>
      <c r="D58" s="401"/>
      <c r="E58" s="401"/>
      <c r="F58" s="401"/>
      <c r="G58" s="401"/>
      <c r="H58" s="401"/>
      <c r="I58" s="402"/>
    </row>
    <row r="59" spans="1:9" s="153" customFormat="1" ht="15.75">
      <c r="A59" s="398" t="s">
        <v>140</v>
      </c>
      <c r="B59" s="399"/>
      <c r="C59" s="400" t="s">
        <v>263</v>
      </c>
      <c r="D59" s="401"/>
      <c r="E59" s="401"/>
      <c r="F59" s="401"/>
      <c r="G59" s="401"/>
      <c r="H59" s="401"/>
      <c r="I59" s="402"/>
    </row>
    <row r="60" spans="1:9" s="153" customFormat="1" ht="15.75">
      <c r="A60" s="403" t="s">
        <v>141</v>
      </c>
      <c r="B60" s="405" t="s">
        <v>142</v>
      </c>
      <c r="C60" s="406" t="s">
        <v>143</v>
      </c>
      <c r="D60" s="408" t="s">
        <v>144</v>
      </c>
      <c r="E60" s="410" t="s">
        <v>145</v>
      </c>
      <c r="F60" s="412" t="s">
        <v>146</v>
      </c>
      <c r="G60" s="413"/>
      <c r="H60" s="413"/>
      <c r="I60" s="414"/>
    </row>
    <row r="61" spans="1:9" s="153" customFormat="1" ht="32.25" thickBot="1">
      <c r="A61" s="404"/>
      <c r="B61" s="406"/>
      <c r="C61" s="407"/>
      <c r="D61" s="409"/>
      <c r="E61" s="411"/>
      <c r="F61" s="154" t="s">
        <v>147</v>
      </c>
      <c r="G61" s="154" t="s">
        <v>148</v>
      </c>
      <c r="H61" s="154" t="s">
        <v>149</v>
      </c>
      <c r="I61" s="155" t="s">
        <v>150</v>
      </c>
    </row>
    <row r="62" spans="1:9" s="153" customFormat="1" ht="17.25" thickTop="1" thickBot="1">
      <c r="A62" s="156"/>
      <c r="B62" s="156"/>
      <c r="C62" s="156"/>
      <c r="D62" s="157"/>
      <c r="E62" s="158"/>
      <c r="F62" s="156"/>
      <c r="G62" s="156"/>
      <c r="H62" s="156"/>
      <c r="I62" s="156"/>
    </row>
    <row r="63" spans="1:9" s="153" customFormat="1" ht="16.5" thickTop="1">
      <c r="A63" s="159" t="s">
        <v>153</v>
      </c>
      <c r="B63" s="186" t="s">
        <v>276</v>
      </c>
      <c r="C63" s="161" t="s">
        <v>15</v>
      </c>
      <c r="D63" s="162">
        <v>1</v>
      </c>
      <c r="E63" s="194">
        <v>75950</v>
      </c>
      <c r="F63" s="164" t="str">
        <f t="shared" ref="F63:F68" si="17">IF(A63="MO",D63*E63,"")</f>
        <v/>
      </c>
      <c r="G63" s="164">
        <f t="shared" ref="G63:G68" si="18">IF(A63="MA",D63*E63,"")</f>
        <v>75950</v>
      </c>
      <c r="H63" s="164" t="str">
        <f t="shared" ref="H63:H68" si="19">IF(A63="HE",D63*E63,"")</f>
        <v/>
      </c>
      <c r="I63" s="165" t="str">
        <f t="shared" ref="I63:I68" si="20">IF(A63="OT",D63*E63,"")</f>
        <v/>
      </c>
    </row>
    <row r="64" spans="1:9" s="153" customFormat="1" ht="15.75">
      <c r="A64" s="159" t="s">
        <v>153</v>
      </c>
      <c r="B64" s="160" t="s">
        <v>255</v>
      </c>
      <c r="C64" s="161" t="s">
        <v>20</v>
      </c>
      <c r="D64" s="162">
        <v>2</v>
      </c>
      <c r="E64" s="170">
        <v>3675</v>
      </c>
      <c r="F64" s="171" t="str">
        <f t="shared" si="17"/>
        <v/>
      </c>
      <c r="G64" s="171">
        <f t="shared" si="18"/>
        <v>7350</v>
      </c>
      <c r="H64" s="171" t="str">
        <f t="shared" si="19"/>
        <v/>
      </c>
      <c r="I64" s="172" t="str">
        <f t="shared" si="20"/>
        <v/>
      </c>
    </row>
    <row r="65" spans="1:11" s="153" customFormat="1" ht="15.75">
      <c r="A65" s="159" t="s">
        <v>156</v>
      </c>
      <c r="B65" s="160" t="s">
        <v>277</v>
      </c>
      <c r="C65" s="161" t="s">
        <v>259</v>
      </c>
      <c r="D65" s="162">
        <v>0.28851350801460007</v>
      </c>
      <c r="E65" s="170">
        <v>12319</v>
      </c>
      <c r="F65" s="171">
        <f t="shared" si="17"/>
        <v>3554.1979052318584</v>
      </c>
      <c r="G65" s="171" t="str">
        <f t="shared" si="18"/>
        <v/>
      </c>
      <c r="H65" s="171" t="str">
        <f t="shared" si="19"/>
        <v/>
      </c>
      <c r="I65" s="172" t="str">
        <f t="shared" si="20"/>
        <v/>
      </c>
    </row>
    <row r="66" spans="1:11" s="153" customFormat="1" ht="15.75">
      <c r="A66" s="166" t="s">
        <v>156</v>
      </c>
      <c r="B66" s="167" t="s">
        <v>267</v>
      </c>
      <c r="C66" s="168" t="s">
        <v>259</v>
      </c>
      <c r="D66" s="169">
        <v>0.28851350801460007</v>
      </c>
      <c r="E66" s="170">
        <v>6343</v>
      </c>
      <c r="F66" s="171">
        <f t="shared" si="17"/>
        <v>1830.0411813366084</v>
      </c>
      <c r="G66" s="171" t="str">
        <f t="shared" si="18"/>
        <v/>
      </c>
      <c r="H66" s="171" t="str">
        <f t="shared" si="19"/>
        <v/>
      </c>
      <c r="I66" s="172" t="str">
        <f t="shared" si="20"/>
        <v/>
      </c>
      <c r="K66" s="209"/>
    </row>
    <row r="67" spans="1:11" s="153" customFormat="1" ht="15.75">
      <c r="A67" s="166" t="s">
        <v>151</v>
      </c>
      <c r="B67" s="167" t="s">
        <v>258</v>
      </c>
      <c r="C67" s="168" t="s">
        <v>261</v>
      </c>
      <c r="D67" s="169">
        <v>0.05</v>
      </c>
      <c r="E67" s="170">
        <v>5384</v>
      </c>
      <c r="F67" s="171" t="str">
        <f t="shared" si="17"/>
        <v/>
      </c>
      <c r="G67" s="171" t="str">
        <f t="shared" si="18"/>
        <v/>
      </c>
      <c r="H67" s="171">
        <f t="shared" si="19"/>
        <v>269.2</v>
      </c>
      <c r="I67" s="172" t="str">
        <f t="shared" si="20"/>
        <v/>
      </c>
    </row>
    <row r="68" spans="1:11" s="153" customFormat="1" ht="15.75">
      <c r="A68" s="166"/>
      <c r="B68" s="186"/>
      <c r="C68" s="168"/>
      <c r="D68" s="169"/>
      <c r="E68" s="170"/>
      <c r="F68" s="171" t="str">
        <f t="shared" si="17"/>
        <v/>
      </c>
      <c r="G68" s="171" t="str">
        <f t="shared" si="18"/>
        <v/>
      </c>
      <c r="H68" s="171" t="str">
        <f t="shared" si="19"/>
        <v/>
      </c>
      <c r="I68" s="172" t="str">
        <f t="shared" si="20"/>
        <v/>
      </c>
    </row>
    <row r="69" spans="1:11" s="153" customFormat="1" ht="16.5" thickBot="1">
      <c r="A69" s="173"/>
      <c r="B69" s="174" t="s">
        <v>158</v>
      </c>
      <c r="C69" s="175">
        <f>ROUND(SUM(F69:I69),0)</f>
        <v>88953</v>
      </c>
      <c r="D69" s="176" t="str">
        <f>+C59</f>
        <v>M2</v>
      </c>
      <c r="E69" s="177"/>
      <c r="F69" s="178">
        <f>SUM(F63:F68)</f>
        <v>5384.2390865684665</v>
      </c>
      <c r="G69" s="178">
        <f>SUM(G63:G68)</f>
        <v>83300</v>
      </c>
      <c r="H69" s="178">
        <f>SUM(H63:H68)</f>
        <v>269.2</v>
      </c>
      <c r="I69" s="179">
        <f>SUM(I63:I68)</f>
        <v>0</v>
      </c>
    </row>
    <row r="70" spans="1:11" s="153" customFormat="1" ht="17.25" thickTop="1" thickBot="1">
      <c r="A70" s="204"/>
      <c r="B70" s="205"/>
      <c r="C70" s="180"/>
      <c r="D70" s="181"/>
      <c r="E70" s="182"/>
      <c r="F70" s="183"/>
      <c r="G70" s="183"/>
      <c r="H70" s="183"/>
      <c r="I70" s="184"/>
    </row>
    <row r="71" spans="1:11" s="153" customFormat="1" ht="16.5" thickTop="1">
      <c r="A71" s="486" t="s">
        <v>138</v>
      </c>
      <c r="B71" s="487"/>
      <c r="C71" s="488">
        <v>2.0299999999999998</v>
      </c>
      <c r="D71" s="489"/>
      <c r="E71" s="489"/>
      <c r="F71" s="489"/>
      <c r="G71" s="489"/>
      <c r="H71" s="489"/>
      <c r="I71" s="490"/>
      <c r="J71" s="285"/>
    </row>
    <row r="72" spans="1:11" s="153" customFormat="1" ht="15.75">
      <c r="A72" s="491" t="s">
        <v>139</v>
      </c>
      <c r="B72" s="492"/>
      <c r="C72" s="493" t="s">
        <v>278</v>
      </c>
      <c r="D72" s="494"/>
      <c r="E72" s="494"/>
      <c r="F72" s="494"/>
      <c r="G72" s="494"/>
      <c r="H72" s="494"/>
      <c r="I72" s="495"/>
    </row>
    <row r="73" spans="1:11" s="153" customFormat="1" ht="15.75">
      <c r="A73" s="491" t="s">
        <v>140</v>
      </c>
      <c r="B73" s="492"/>
      <c r="C73" s="493" t="s">
        <v>279</v>
      </c>
      <c r="D73" s="494"/>
      <c r="E73" s="494"/>
      <c r="F73" s="494"/>
      <c r="G73" s="494"/>
      <c r="H73" s="494"/>
      <c r="I73" s="495"/>
    </row>
    <row r="74" spans="1:11" s="153" customFormat="1" ht="15.75">
      <c r="A74" s="503" t="s">
        <v>141</v>
      </c>
      <c r="B74" s="505" t="s">
        <v>142</v>
      </c>
      <c r="C74" s="506" t="s">
        <v>143</v>
      </c>
      <c r="D74" s="508" t="s">
        <v>144</v>
      </c>
      <c r="E74" s="510" t="s">
        <v>145</v>
      </c>
      <c r="F74" s="512" t="s">
        <v>146</v>
      </c>
      <c r="G74" s="513"/>
      <c r="H74" s="513"/>
      <c r="I74" s="514"/>
    </row>
    <row r="75" spans="1:11" s="153" customFormat="1" ht="32.25" thickBot="1">
      <c r="A75" s="504"/>
      <c r="B75" s="506"/>
      <c r="C75" s="507"/>
      <c r="D75" s="509"/>
      <c r="E75" s="511"/>
      <c r="F75" s="308" t="s">
        <v>147</v>
      </c>
      <c r="G75" s="308" t="s">
        <v>148</v>
      </c>
      <c r="H75" s="308" t="s">
        <v>149</v>
      </c>
      <c r="I75" s="309" t="s">
        <v>150</v>
      </c>
    </row>
    <row r="76" spans="1:11" s="153" customFormat="1" ht="17.25" thickTop="1" thickBot="1">
      <c r="A76" s="310"/>
      <c r="B76" s="310"/>
      <c r="C76" s="310"/>
      <c r="D76" s="311"/>
      <c r="E76" s="312"/>
      <c r="F76" s="310"/>
      <c r="G76" s="310"/>
      <c r="H76" s="310"/>
      <c r="I76" s="310"/>
    </row>
    <row r="77" spans="1:11" s="153" customFormat="1" ht="32.25" thickTop="1">
      <c r="A77" s="313" t="s">
        <v>153</v>
      </c>
      <c r="B77" s="314" t="s">
        <v>280</v>
      </c>
      <c r="C77" s="315" t="s">
        <v>20</v>
      </c>
      <c r="D77" s="316">
        <v>1</v>
      </c>
      <c r="E77" s="317">
        <v>392700</v>
      </c>
      <c r="F77" s="318" t="str">
        <f>IF(A77="MO",D77*E77,"")</f>
        <v/>
      </c>
      <c r="G77" s="318">
        <f>IF(A77="MA",D77*E77,"")</f>
        <v>392700</v>
      </c>
      <c r="H77" s="318" t="str">
        <f>IF(A77="HE",D77*E77,"")</f>
        <v/>
      </c>
      <c r="I77" s="319" t="str">
        <f>IF(A77="OT",D77*E77,"")</f>
        <v/>
      </c>
    </row>
    <row r="78" spans="1:11" s="153" customFormat="1" ht="15.75">
      <c r="A78" s="320" t="s">
        <v>156</v>
      </c>
      <c r="B78" s="321" t="s">
        <v>267</v>
      </c>
      <c r="C78" s="322" t="s">
        <v>259</v>
      </c>
      <c r="D78" s="323">
        <v>1</v>
      </c>
      <c r="E78" s="324">
        <v>6343</v>
      </c>
      <c r="F78" s="325">
        <f>IF(A78="MO",D78*E78,"")</f>
        <v>6343</v>
      </c>
      <c r="G78" s="325" t="str">
        <f>IF(A78="MA",D78*E78,"")</f>
        <v/>
      </c>
      <c r="H78" s="325" t="str">
        <f>IF(A78="HE",D78*E78,"")</f>
        <v/>
      </c>
      <c r="I78" s="326" t="str">
        <f>IF(A78="OT",D78*E78,"")</f>
        <v/>
      </c>
    </row>
    <row r="79" spans="1:11" s="153" customFormat="1" ht="15.75">
      <c r="A79" s="320" t="s">
        <v>163</v>
      </c>
      <c r="B79" s="327" t="s">
        <v>268</v>
      </c>
      <c r="C79" s="322" t="s">
        <v>261</v>
      </c>
      <c r="D79" s="323">
        <v>0.04</v>
      </c>
      <c r="E79" s="328">
        <v>6343</v>
      </c>
      <c r="F79" s="325" t="str">
        <f>IF(A79="MO",D79*E79,"")</f>
        <v/>
      </c>
      <c r="G79" s="325" t="str">
        <f>IF(A79="MA",D79*E79,"")</f>
        <v/>
      </c>
      <c r="H79" s="325" t="str">
        <f>IF(A79="HE",D79*E79,"")</f>
        <v/>
      </c>
      <c r="I79" s="326">
        <f>IF(A79="OT",D79*E79,"")</f>
        <v>253.72</v>
      </c>
    </row>
    <row r="80" spans="1:11" s="153" customFormat="1" ht="15.75">
      <c r="A80" s="329"/>
      <c r="B80" s="330"/>
      <c r="C80" s="331"/>
      <c r="D80" s="332"/>
      <c r="E80" s="333"/>
      <c r="F80" s="334" t="str">
        <f>IF(A80="MO",D80*E80,"")</f>
        <v/>
      </c>
      <c r="G80" s="334" t="str">
        <f>IF(A80="MA",D80*E80,"")</f>
        <v/>
      </c>
      <c r="H80" s="334" t="str">
        <f>IF(A80="HE",D80*E80,"")</f>
        <v/>
      </c>
      <c r="I80" s="335" t="str">
        <f>IF(A80="OT",D80*E80,"")</f>
        <v/>
      </c>
    </row>
    <row r="81" spans="1:10" s="153" customFormat="1" ht="15.75">
      <c r="A81" s="320"/>
      <c r="B81" s="327"/>
      <c r="C81" s="322"/>
      <c r="D81" s="323"/>
      <c r="E81" s="324"/>
      <c r="F81" s="325" t="str">
        <f>IF(A81="MO",D81*E81,"")</f>
        <v/>
      </c>
      <c r="G81" s="325" t="str">
        <f>IF(A81="MA",D81*E81,"")</f>
        <v/>
      </c>
      <c r="H81" s="325" t="str">
        <f>IF(A81="HE",D81*E81,"")</f>
        <v/>
      </c>
      <c r="I81" s="326" t="str">
        <f>IF(A81="OT",D81*E81,"")</f>
        <v/>
      </c>
    </row>
    <row r="82" spans="1:10" s="153" customFormat="1" ht="16.5" thickBot="1">
      <c r="A82" s="336"/>
      <c r="B82" s="337" t="s">
        <v>158</v>
      </c>
      <c r="C82" s="338">
        <f>ROUND(SUM(F82:I82),0)</f>
        <v>399297</v>
      </c>
      <c r="D82" s="339" t="str">
        <f>+C73</f>
        <v>UN</v>
      </c>
      <c r="E82" s="340"/>
      <c r="F82" s="341">
        <f>SUM(F77:F81)</f>
        <v>6343</v>
      </c>
      <c r="G82" s="341">
        <f>SUM(G77:G81)</f>
        <v>392700</v>
      </c>
      <c r="H82" s="341">
        <f>SUM(H77:H81)</f>
        <v>0</v>
      </c>
      <c r="I82" s="342">
        <f>SUM(I77:I81)</f>
        <v>253.72</v>
      </c>
    </row>
    <row r="83" spans="1:10" ht="16.5" thickTop="1" thickBot="1"/>
    <row r="84" spans="1:10" s="153" customFormat="1" ht="16.5" thickTop="1">
      <c r="A84" s="393" t="s">
        <v>138</v>
      </c>
      <c r="B84" s="394"/>
      <c r="C84" s="418">
        <v>2.04</v>
      </c>
      <c r="D84" s="419"/>
      <c r="E84" s="419"/>
      <c r="F84" s="419"/>
      <c r="G84" s="419"/>
      <c r="H84" s="419"/>
      <c r="I84" s="420"/>
      <c r="J84" s="285"/>
    </row>
    <row r="85" spans="1:10" s="153" customFormat="1" ht="15.75">
      <c r="A85" s="398" t="s">
        <v>139</v>
      </c>
      <c r="B85" s="399"/>
      <c r="C85" s="400" t="s">
        <v>281</v>
      </c>
      <c r="D85" s="401"/>
      <c r="E85" s="401"/>
      <c r="F85" s="401"/>
      <c r="G85" s="401"/>
      <c r="H85" s="401"/>
      <c r="I85" s="402"/>
    </row>
    <row r="86" spans="1:10" s="153" customFormat="1" ht="15.75">
      <c r="A86" s="398" t="s">
        <v>140</v>
      </c>
      <c r="B86" s="399"/>
      <c r="C86" s="400" t="s">
        <v>279</v>
      </c>
      <c r="D86" s="401"/>
      <c r="E86" s="401"/>
      <c r="F86" s="401"/>
      <c r="G86" s="401"/>
      <c r="H86" s="401"/>
      <c r="I86" s="402"/>
    </row>
    <row r="87" spans="1:10" s="153" customFormat="1" ht="15.75">
      <c r="A87" s="403" t="s">
        <v>141</v>
      </c>
      <c r="B87" s="405" t="s">
        <v>142</v>
      </c>
      <c r="C87" s="406" t="s">
        <v>143</v>
      </c>
      <c r="D87" s="408" t="s">
        <v>144</v>
      </c>
      <c r="E87" s="410" t="s">
        <v>145</v>
      </c>
      <c r="F87" s="412" t="s">
        <v>146</v>
      </c>
      <c r="G87" s="413"/>
      <c r="H87" s="413"/>
      <c r="I87" s="414"/>
    </row>
    <row r="88" spans="1:10" s="153" customFormat="1" ht="32.25" thickBot="1">
      <c r="A88" s="404"/>
      <c r="B88" s="406"/>
      <c r="C88" s="407"/>
      <c r="D88" s="409"/>
      <c r="E88" s="411"/>
      <c r="F88" s="154" t="s">
        <v>147</v>
      </c>
      <c r="G88" s="154" t="s">
        <v>148</v>
      </c>
      <c r="H88" s="154" t="s">
        <v>149</v>
      </c>
      <c r="I88" s="155" t="s">
        <v>150</v>
      </c>
    </row>
    <row r="89" spans="1:10" s="153" customFormat="1" ht="17.25" thickTop="1" thickBot="1">
      <c r="A89" s="156"/>
      <c r="B89" s="156"/>
      <c r="C89" s="156"/>
      <c r="D89" s="157"/>
      <c r="E89" s="158"/>
      <c r="F89" s="156"/>
      <c r="G89" s="156"/>
      <c r="H89" s="156"/>
      <c r="I89" s="156"/>
    </row>
    <row r="90" spans="1:10" s="153" customFormat="1" ht="16.5" thickTop="1">
      <c r="A90" s="159" t="s">
        <v>153</v>
      </c>
      <c r="B90" s="233" t="s">
        <v>282</v>
      </c>
      <c r="C90" s="161" t="s">
        <v>20</v>
      </c>
      <c r="D90" s="162">
        <v>1</v>
      </c>
      <c r="E90" s="163">
        <v>184450</v>
      </c>
      <c r="F90" s="164" t="str">
        <f t="shared" ref="F90:F95" si="21">IF(A90="MO",D90*E90,"")</f>
        <v/>
      </c>
      <c r="G90" s="164">
        <f t="shared" ref="G90:G95" si="22">IF(A90="MA",D90*E90,"")</f>
        <v>184450</v>
      </c>
      <c r="H90" s="164" t="str">
        <f t="shared" ref="H90:H95" si="23">IF(A90="HE",D90*E90,"")</f>
        <v/>
      </c>
      <c r="I90" s="165" t="str">
        <f t="shared" ref="I90:I95" si="24">IF(A90="OT",D90*E90,"")</f>
        <v/>
      </c>
    </row>
    <row r="91" spans="1:10" s="153" customFormat="1" ht="15.75">
      <c r="A91" s="166" t="s">
        <v>156</v>
      </c>
      <c r="B91" s="167" t="s">
        <v>277</v>
      </c>
      <c r="C91" s="168" t="s">
        <v>259</v>
      </c>
      <c r="D91" s="169">
        <v>3</v>
      </c>
      <c r="E91" s="170">
        <v>12319</v>
      </c>
      <c r="F91" s="171">
        <f t="shared" si="21"/>
        <v>36957</v>
      </c>
      <c r="G91" s="171" t="str">
        <f t="shared" si="22"/>
        <v/>
      </c>
      <c r="H91" s="171" t="str">
        <f t="shared" si="23"/>
        <v/>
      </c>
      <c r="I91" s="172" t="str">
        <f t="shared" si="24"/>
        <v/>
      </c>
    </row>
    <row r="92" spans="1:10" s="153" customFormat="1" ht="15.75">
      <c r="A92" s="166" t="s">
        <v>156</v>
      </c>
      <c r="B92" s="167" t="s">
        <v>267</v>
      </c>
      <c r="C92" s="168" t="s">
        <v>259</v>
      </c>
      <c r="D92" s="169">
        <v>3</v>
      </c>
      <c r="E92" s="170">
        <v>6343</v>
      </c>
      <c r="F92" s="171">
        <f t="shared" si="21"/>
        <v>19029</v>
      </c>
      <c r="G92" s="171" t="str">
        <f t="shared" si="22"/>
        <v/>
      </c>
      <c r="H92" s="171" t="str">
        <f t="shared" si="23"/>
        <v/>
      </c>
      <c r="I92" s="172" t="str">
        <f t="shared" si="24"/>
        <v/>
      </c>
    </row>
    <row r="93" spans="1:10" s="153" customFormat="1" ht="15.75">
      <c r="A93" s="166" t="s">
        <v>163</v>
      </c>
      <c r="B93" s="186" t="s">
        <v>268</v>
      </c>
      <c r="C93" s="168" t="s">
        <v>261</v>
      </c>
      <c r="D93" s="169">
        <v>0.04</v>
      </c>
      <c r="E93" s="194">
        <v>55986</v>
      </c>
      <c r="F93" s="171" t="str">
        <f t="shared" si="21"/>
        <v/>
      </c>
      <c r="G93" s="171" t="str">
        <f t="shared" si="22"/>
        <v/>
      </c>
      <c r="H93" s="171" t="str">
        <f t="shared" si="23"/>
        <v/>
      </c>
      <c r="I93" s="172">
        <f t="shared" si="24"/>
        <v>2239.44</v>
      </c>
    </row>
    <row r="94" spans="1:10" s="153" customFormat="1" ht="15.75">
      <c r="A94" s="237" t="s">
        <v>151</v>
      </c>
      <c r="B94" s="238" t="s">
        <v>258</v>
      </c>
      <c r="C94" s="239" t="s">
        <v>261</v>
      </c>
      <c r="D94" s="286">
        <v>0.05</v>
      </c>
      <c r="E94" s="287">
        <v>55986</v>
      </c>
      <c r="F94" s="288" t="str">
        <f t="shared" si="21"/>
        <v/>
      </c>
      <c r="G94" s="288" t="str">
        <f t="shared" si="22"/>
        <v/>
      </c>
      <c r="H94" s="288">
        <f t="shared" si="23"/>
        <v>2799.3</v>
      </c>
      <c r="I94" s="243" t="str">
        <f t="shared" si="24"/>
        <v/>
      </c>
    </row>
    <row r="95" spans="1:10" s="153" customFormat="1" ht="15.75">
      <c r="A95" s="166"/>
      <c r="B95" s="186"/>
      <c r="C95" s="168"/>
      <c r="D95" s="169"/>
      <c r="E95" s="170"/>
      <c r="F95" s="171" t="str">
        <f t="shared" si="21"/>
        <v/>
      </c>
      <c r="G95" s="171" t="str">
        <f t="shared" si="22"/>
        <v/>
      </c>
      <c r="H95" s="171" t="str">
        <f t="shared" si="23"/>
        <v/>
      </c>
      <c r="I95" s="172" t="str">
        <f t="shared" si="24"/>
        <v/>
      </c>
    </row>
    <row r="96" spans="1:10" s="153" customFormat="1" ht="16.5" thickBot="1">
      <c r="A96" s="173"/>
      <c r="B96" s="174" t="s">
        <v>158</v>
      </c>
      <c r="C96" s="175">
        <f>ROUND(SUM(F96:I96),0)</f>
        <v>245475</v>
      </c>
      <c r="D96" s="176" t="str">
        <f>+C86</f>
        <v>UN</v>
      </c>
      <c r="E96" s="177"/>
      <c r="F96" s="178">
        <f>SUM(F90:F95)</f>
        <v>55986</v>
      </c>
      <c r="G96" s="178">
        <f>SUM(G90:G95)</f>
        <v>184450</v>
      </c>
      <c r="H96" s="178">
        <f>SUM(H90:H95)</f>
        <v>2799.3</v>
      </c>
      <c r="I96" s="179">
        <f>SUM(I90:I95)</f>
        <v>2239.44</v>
      </c>
    </row>
    <row r="97" spans="1:10" s="153" customFormat="1" ht="17.25" thickTop="1" thickBot="1">
      <c r="A97" s="3"/>
      <c r="D97" s="196"/>
      <c r="E97" s="191"/>
    </row>
    <row r="98" spans="1:10" s="153" customFormat="1" ht="16.5" thickTop="1">
      <c r="A98" s="393" t="s">
        <v>138</v>
      </c>
      <c r="B98" s="394"/>
      <c r="C98" s="418">
        <v>2.0499999999999998</v>
      </c>
      <c r="D98" s="419"/>
      <c r="E98" s="419"/>
      <c r="F98" s="419"/>
      <c r="G98" s="419"/>
      <c r="H98" s="419"/>
      <c r="I98" s="420"/>
      <c r="J98" s="285"/>
    </row>
    <row r="99" spans="1:10" s="153" customFormat="1" ht="15.75">
      <c r="A99" s="398" t="s">
        <v>139</v>
      </c>
      <c r="B99" s="399"/>
      <c r="C99" s="400" t="s">
        <v>283</v>
      </c>
      <c r="D99" s="401"/>
      <c r="E99" s="401"/>
      <c r="F99" s="401"/>
      <c r="G99" s="401"/>
      <c r="H99" s="401"/>
      <c r="I99" s="402"/>
    </row>
    <row r="100" spans="1:10" s="153" customFormat="1" ht="15.75">
      <c r="A100" s="398" t="s">
        <v>140</v>
      </c>
      <c r="B100" s="399"/>
      <c r="C100" s="400" t="s">
        <v>279</v>
      </c>
      <c r="D100" s="401"/>
      <c r="E100" s="401"/>
      <c r="F100" s="401"/>
      <c r="G100" s="401"/>
      <c r="H100" s="401"/>
      <c r="I100" s="402"/>
    </row>
    <row r="101" spans="1:10" s="153" customFormat="1" ht="15.75">
      <c r="A101" s="403" t="s">
        <v>141</v>
      </c>
      <c r="B101" s="405" t="s">
        <v>142</v>
      </c>
      <c r="C101" s="406" t="s">
        <v>143</v>
      </c>
      <c r="D101" s="408" t="s">
        <v>144</v>
      </c>
      <c r="E101" s="410" t="s">
        <v>145</v>
      </c>
      <c r="F101" s="412" t="s">
        <v>146</v>
      </c>
      <c r="G101" s="413"/>
      <c r="H101" s="413"/>
      <c r="I101" s="414"/>
    </row>
    <row r="102" spans="1:10" s="153" customFormat="1" ht="32.25" thickBot="1">
      <c r="A102" s="404"/>
      <c r="B102" s="406"/>
      <c r="C102" s="407"/>
      <c r="D102" s="409"/>
      <c r="E102" s="411"/>
      <c r="F102" s="154" t="s">
        <v>147</v>
      </c>
      <c r="G102" s="154" t="s">
        <v>148</v>
      </c>
      <c r="H102" s="154" t="s">
        <v>149</v>
      </c>
      <c r="I102" s="155" t="s">
        <v>150</v>
      </c>
    </row>
    <row r="103" spans="1:10" s="153" customFormat="1" ht="17.25" thickTop="1" thickBot="1">
      <c r="A103" s="156"/>
      <c r="B103" s="156"/>
      <c r="C103" s="156"/>
      <c r="D103" s="157"/>
      <c r="E103" s="158"/>
      <c r="F103" s="156"/>
      <c r="G103" s="156"/>
      <c r="H103" s="156"/>
      <c r="I103" s="156"/>
    </row>
    <row r="104" spans="1:10" s="153" customFormat="1" ht="32.25" thickTop="1">
      <c r="A104" s="159" t="s">
        <v>153</v>
      </c>
      <c r="B104" s="233" t="s">
        <v>284</v>
      </c>
      <c r="C104" s="161" t="s">
        <v>20</v>
      </c>
      <c r="D104" s="162">
        <v>5</v>
      </c>
      <c r="E104" s="163">
        <v>6800</v>
      </c>
      <c r="F104" s="164" t="str">
        <f>IF(A104="MO",D104*E104,"")</f>
        <v/>
      </c>
      <c r="G104" s="164">
        <f>IF(A104="MA",D104*E104,"")</f>
        <v>34000</v>
      </c>
      <c r="H104" s="164" t="str">
        <f>IF(A104="HE",D104*E104,"")</f>
        <v/>
      </c>
      <c r="I104" s="165" t="str">
        <f>IF(A104="OT",D104*E104,"")</f>
        <v/>
      </c>
    </row>
    <row r="105" spans="1:10" s="153" customFormat="1" ht="31.5">
      <c r="A105" s="166" t="s">
        <v>153</v>
      </c>
      <c r="B105" s="167" t="s">
        <v>285</v>
      </c>
      <c r="C105" s="168" t="s">
        <v>20</v>
      </c>
      <c r="D105" s="169">
        <v>8</v>
      </c>
      <c r="E105" s="170">
        <v>5300</v>
      </c>
      <c r="F105" s="171" t="str">
        <f>IF(A105="MO",D105*E105,"")</f>
        <v/>
      </c>
      <c r="G105" s="171">
        <f>IF(A105="MA",D105*E105,"")</f>
        <v>42400</v>
      </c>
      <c r="H105" s="171" t="str">
        <f>IF(A105="HE",D105*E105,"")</f>
        <v/>
      </c>
      <c r="I105" s="172" t="str">
        <f>IF(A105="OT",D105*E105,"")</f>
        <v/>
      </c>
    </row>
    <row r="106" spans="1:10" s="153" customFormat="1" ht="15.75">
      <c r="A106" s="166" t="s">
        <v>153</v>
      </c>
      <c r="B106" s="167" t="s">
        <v>286</v>
      </c>
      <c r="C106" s="168" t="s">
        <v>20</v>
      </c>
      <c r="D106" s="169">
        <v>7</v>
      </c>
      <c r="E106" s="170">
        <v>2800</v>
      </c>
      <c r="F106" s="171" t="str">
        <f t="shared" ref="F106:F109" si="25">IF(A106="MO",D106*E106,"")</f>
        <v/>
      </c>
      <c r="G106" s="171">
        <f t="shared" ref="G106:G109" si="26">IF(A106="MA",D106*E106,"")</f>
        <v>19600</v>
      </c>
      <c r="H106" s="171" t="str">
        <f t="shared" ref="H106:H109" si="27">IF(A106="HE",D106*E106,"")</f>
        <v/>
      </c>
      <c r="I106" s="172" t="str">
        <f t="shared" ref="I106:I109" si="28">IF(A106="OT",D106*E106,"")</f>
        <v/>
      </c>
    </row>
    <row r="107" spans="1:10" s="153" customFormat="1" ht="15.75">
      <c r="A107" s="166" t="s">
        <v>153</v>
      </c>
      <c r="B107" s="167" t="s">
        <v>287</v>
      </c>
      <c r="C107" s="168" t="s">
        <v>260</v>
      </c>
      <c r="D107" s="169">
        <v>2</v>
      </c>
      <c r="E107" s="170">
        <v>2100</v>
      </c>
      <c r="F107" s="171" t="str">
        <f t="shared" si="25"/>
        <v/>
      </c>
      <c r="G107" s="171">
        <f t="shared" si="26"/>
        <v>4200</v>
      </c>
      <c r="H107" s="171" t="str">
        <f t="shared" si="27"/>
        <v/>
      </c>
      <c r="I107" s="172" t="str">
        <f t="shared" si="28"/>
        <v/>
      </c>
    </row>
    <row r="108" spans="1:10" s="153" customFormat="1" ht="15.75">
      <c r="A108" s="166" t="s">
        <v>156</v>
      </c>
      <c r="B108" s="167" t="s">
        <v>277</v>
      </c>
      <c r="C108" s="168" t="s">
        <v>259</v>
      </c>
      <c r="D108" s="169">
        <v>1</v>
      </c>
      <c r="E108" s="170">
        <v>12319</v>
      </c>
      <c r="F108" s="171">
        <f t="shared" si="25"/>
        <v>12319</v>
      </c>
      <c r="G108" s="171" t="str">
        <f t="shared" si="26"/>
        <v/>
      </c>
      <c r="H108" s="171" t="str">
        <f t="shared" si="27"/>
        <v/>
      </c>
      <c r="I108" s="172" t="str">
        <f t="shared" si="28"/>
        <v/>
      </c>
    </row>
    <row r="109" spans="1:10" s="153" customFormat="1" ht="15.75">
      <c r="A109" s="166" t="s">
        <v>156</v>
      </c>
      <c r="B109" s="167" t="s">
        <v>267</v>
      </c>
      <c r="C109" s="168" t="s">
        <v>259</v>
      </c>
      <c r="D109" s="169">
        <v>5</v>
      </c>
      <c r="E109" s="170">
        <v>6343</v>
      </c>
      <c r="F109" s="171">
        <f t="shared" si="25"/>
        <v>31715</v>
      </c>
      <c r="G109" s="171" t="str">
        <f t="shared" si="26"/>
        <v/>
      </c>
      <c r="H109" s="171" t="str">
        <f t="shared" si="27"/>
        <v/>
      </c>
      <c r="I109" s="172" t="str">
        <f t="shared" si="28"/>
        <v/>
      </c>
    </row>
    <row r="110" spans="1:10" s="153" customFormat="1" ht="15.75">
      <c r="A110" s="166" t="s">
        <v>163</v>
      </c>
      <c r="B110" s="186" t="s">
        <v>268</v>
      </c>
      <c r="C110" s="168" t="s">
        <v>261</v>
      </c>
      <c r="D110" s="169">
        <v>0.04</v>
      </c>
      <c r="E110" s="194">
        <v>44034</v>
      </c>
      <c r="F110" s="171" t="str">
        <f>IF(A110="MO",D110*E110,"")</f>
        <v/>
      </c>
      <c r="G110" s="171" t="str">
        <f>IF(A110="MA",D110*E110,"")</f>
        <v/>
      </c>
      <c r="H110" s="171" t="str">
        <f>IF(A110="HE",D110*E110,"")</f>
        <v/>
      </c>
      <c r="I110" s="172">
        <f>IF(A110="OT",D110*E110,"")</f>
        <v>1761.3600000000001</v>
      </c>
    </row>
    <row r="111" spans="1:10" s="153" customFormat="1" ht="15.75">
      <c r="A111" s="237" t="s">
        <v>151</v>
      </c>
      <c r="B111" s="238" t="s">
        <v>258</v>
      </c>
      <c r="C111" s="239" t="s">
        <v>261</v>
      </c>
      <c r="D111" s="286">
        <v>0.05</v>
      </c>
      <c r="E111" s="287">
        <v>44034</v>
      </c>
      <c r="F111" s="288" t="str">
        <f>IF(A111="MO",D111*E111,"")</f>
        <v/>
      </c>
      <c r="G111" s="288" t="str">
        <f>IF(A111="MA",D111*E111,"")</f>
        <v/>
      </c>
      <c r="H111" s="288">
        <f>IF(A111="HE",D111*E111,"")</f>
        <v>2201.7000000000003</v>
      </c>
      <c r="I111" s="243" t="str">
        <f>IF(A111="OT",D111*E111,"")</f>
        <v/>
      </c>
    </row>
    <row r="112" spans="1:10" s="153" customFormat="1" ht="15.75">
      <c r="A112" s="166"/>
      <c r="B112" s="186"/>
      <c r="C112" s="168"/>
      <c r="D112" s="169"/>
      <c r="E112" s="170"/>
      <c r="F112" s="171" t="str">
        <f>IF(A112="MO",D112*E112,"")</f>
        <v/>
      </c>
      <c r="G112" s="171" t="str">
        <f>IF(A112="MA",D112*E112,"")</f>
        <v/>
      </c>
      <c r="H112" s="171" t="str">
        <f>IF(A112="HE",D112*E112,"")</f>
        <v/>
      </c>
      <c r="I112" s="172" t="str">
        <f>IF(A112="OT",D112*E112,"")</f>
        <v/>
      </c>
    </row>
    <row r="113" spans="1:9" s="153" customFormat="1" ht="16.5" thickBot="1">
      <c r="A113" s="173"/>
      <c r="B113" s="174" t="s">
        <v>158</v>
      </c>
      <c r="C113" s="175">
        <f>ROUND(SUM(F113:I113),0)</f>
        <v>148197</v>
      </c>
      <c r="D113" s="176" t="str">
        <f>+C100</f>
        <v>UN</v>
      </c>
      <c r="E113" s="177"/>
      <c r="F113" s="178">
        <f>SUM(F104:F112)</f>
        <v>44034</v>
      </c>
      <c r="G113" s="178">
        <f>SUM(G104:G112)</f>
        <v>100200</v>
      </c>
      <c r="H113" s="178">
        <f>SUM(H104:H112)</f>
        <v>2201.7000000000003</v>
      </c>
      <c r="I113" s="179">
        <f>SUM(I104:I112)</f>
        <v>1761.3600000000001</v>
      </c>
    </row>
    <row r="114" spans="1:9" s="153" customFormat="1" ht="17.25" thickTop="1" thickBot="1">
      <c r="A114" s="3"/>
      <c r="D114" s="196"/>
      <c r="E114" s="191"/>
    </row>
    <row r="115" spans="1:9" s="153" customFormat="1" ht="16.5" thickTop="1">
      <c r="A115" s="479" t="s">
        <v>138</v>
      </c>
      <c r="B115" s="480"/>
      <c r="C115" s="459">
        <v>2.06</v>
      </c>
      <c r="D115" s="460"/>
      <c r="E115" s="460"/>
      <c r="F115" s="460"/>
      <c r="G115" s="460"/>
      <c r="H115" s="460"/>
      <c r="I115" s="461"/>
    </row>
    <row r="116" spans="1:9" s="153" customFormat="1" ht="36" customHeight="1">
      <c r="A116" s="481" t="s">
        <v>139</v>
      </c>
      <c r="B116" s="482"/>
      <c r="C116" s="440" t="s">
        <v>23</v>
      </c>
      <c r="D116" s="441"/>
      <c r="E116" s="441"/>
      <c r="F116" s="441"/>
      <c r="G116" s="441"/>
      <c r="H116" s="441"/>
      <c r="I116" s="442"/>
    </row>
    <row r="117" spans="1:9" s="153" customFormat="1" ht="15.75">
      <c r="A117" s="481" t="s">
        <v>140</v>
      </c>
      <c r="B117" s="482"/>
      <c r="C117" s="483" t="s">
        <v>279</v>
      </c>
      <c r="D117" s="484"/>
      <c r="E117" s="484"/>
      <c r="F117" s="484"/>
      <c r="G117" s="484"/>
      <c r="H117" s="484"/>
      <c r="I117" s="485"/>
    </row>
    <row r="118" spans="1:9" s="153" customFormat="1" ht="15.75">
      <c r="A118" s="467" t="s">
        <v>141</v>
      </c>
      <c r="B118" s="469" t="s">
        <v>142</v>
      </c>
      <c r="C118" s="470" t="s">
        <v>143</v>
      </c>
      <c r="D118" s="472" t="s">
        <v>144</v>
      </c>
      <c r="E118" s="474" t="s">
        <v>145</v>
      </c>
      <c r="F118" s="476" t="s">
        <v>146</v>
      </c>
      <c r="G118" s="477"/>
      <c r="H118" s="477"/>
      <c r="I118" s="478"/>
    </row>
    <row r="119" spans="1:9" s="153" customFormat="1" ht="32.25" thickBot="1">
      <c r="A119" s="468"/>
      <c r="B119" s="470"/>
      <c r="C119" s="471"/>
      <c r="D119" s="473"/>
      <c r="E119" s="475"/>
      <c r="F119" s="290" t="s">
        <v>147</v>
      </c>
      <c r="G119" s="290" t="s">
        <v>148</v>
      </c>
      <c r="H119" s="290" t="s">
        <v>149</v>
      </c>
      <c r="I119" s="291" t="s">
        <v>150</v>
      </c>
    </row>
    <row r="120" spans="1:9" s="153" customFormat="1" ht="17.25" thickTop="1" thickBot="1">
      <c r="A120" s="292"/>
      <c r="B120" s="292"/>
      <c r="C120" s="292"/>
      <c r="D120" s="293"/>
      <c r="E120" s="294"/>
      <c r="F120" s="292"/>
      <c r="G120" s="292"/>
      <c r="H120" s="292"/>
      <c r="I120" s="292"/>
    </row>
    <row r="121" spans="1:9" s="153" customFormat="1" ht="32.25" thickTop="1">
      <c r="A121" s="313" t="s">
        <v>153</v>
      </c>
      <c r="B121" s="314" t="s">
        <v>23</v>
      </c>
      <c r="C121" s="315" t="s">
        <v>20</v>
      </c>
      <c r="D121" s="316">
        <v>1</v>
      </c>
      <c r="E121" s="317">
        <v>314884</v>
      </c>
      <c r="F121" s="207" t="str">
        <f>IF(A121="MO",D121*E121,"")</f>
        <v/>
      </c>
      <c r="G121" s="207">
        <f>IF(A121="MA",D121*E121,"")</f>
        <v>314884</v>
      </c>
      <c r="H121" s="207" t="str">
        <f>IF(A121="HE",D121*E121,"")</f>
        <v/>
      </c>
      <c r="I121" s="208" t="str">
        <f>IF(A121="OT",D121*E121,"")</f>
        <v/>
      </c>
    </row>
    <row r="122" spans="1:9" s="153" customFormat="1" ht="15.75">
      <c r="A122" s="320" t="s">
        <v>156</v>
      </c>
      <c r="B122" s="321" t="s">
        <v>267</v>
      </c>
      <c r="C122" s="322" t="s">
        <v>259</v>
      </c>
      <c r="D122" s="323">
        <v>2</v>
      </c>
      <c r="E122" s="324">
        <v>6343</v>
      </c>
      <c r="F122" s="207">
        <f>IF(A122="MO",D122*E122,"")</f>
        <v>12686</v>
      </c>
      <c r="G122" s="207" t="str">
        <f>IF(A122="MA",D122*E122,"")</f>
        <v/>
      </c>
      <c r="H122" s="207" t="str">
        <f>IF(A122="HE",D122*E122,"")</f>
        <v/>
      </c>
      <c r="I122" s="208" t="str">
        <f>IF(A122="OT",D122*E122,"")</f>
        <v/>
      </c>
    </row>
    <row r="123" spans="1:9" s="153" customFormat="1" ht="15.75">
      <c r="A123" s="320" t="s">
        <v>163</v>
      </c>
      <c r="B123" s="327" t="s">
        <v>268</v>
      </c>
      <c r="C123" s="322" t="s">
        <v>261</v>
      </c>
      <c r="D123" s="323">
        <v>0.04</v>
      </c>
      <c r="E123" s="328">
        <v>6343</v>
      </c>
      <c r="F123" s="207" t="str">
        <f>IF(A123="MO",D123*E123,"")</f>
        <v/>
      </c>
      <c r="G123" s="207" t="str">
        <f>IF(A123="MA",D123*E123,"")</f>
        <v/>
      </c>
      <c r="H123" s="207" t="str">
        <f>IF(A123="HE",D123*E123,"")</f>
        <v/>
      </c>
      <c r="I123" s="208">
        <f>IF(A123="OT",D123*E123,"")</f>
        <v>253.72</v>
      </c>
    </row>
    <row r="124" spans="1:9" s="153" customFormat="1" ht="15.75">
      <c r="A124" s="206"/>
      <c r="B124" s="233"/>
      <c r="C124" s="234"/>
      <c r="D124" s="245"/>
      <c r="E124" s="194"/>
      <c r="F124" s="288" t="str">
        <f>IF(A124="MO",D124*E124,"")</f>
        <v/>
      </c>
      <c r="G124" s="207" t="str">
        <f>IF(A124="MA",D124*E124,"")</f>
        <v/>
      </c>
      <c r="H124" s="207" t="str">
        <f>IF(A124="HE",D124*E124,"")</f>
        <v/>
      </c>
      <c r="I124" s="208" t="str">
        <f>IF(A124="OT",D124*E124,"")</f>
        <v/>
      </c>
    </row>
    <row r="125" spans="1:9" s="153" customFormat="1" ht="15.75">
      <c r="A125" s="206"/>
      <c r="B125" s="296"/>
      <c r="C125" s="230"/>
      <c r="D125" s="231"/>
      <c r="E125" s="232"/>
      <c r="F125" s="207" t="str">
        <f>IF(A125="MO",D125*E125,"")</f>
        <v/>
      </c>
      <c r="G125" s="207" t="str">
        <f>IF(A125="MA",D125*E125,"")</f>
        <v/>
      </c>
      <c r="H125" s="207" t="str">
        <f>IF(A125="HE",D125*E125,"")</f>
        <v/>
      </c>
      <c r="I125" s="208" t="str">
        <f>IF(A125="OT",D125*E125,"")</f>
        <v/>
      </c>
    </row>
    <row r="126" spans="1:9" s="153" customFormat="1" ht="16.5" thickBot="1">
      <c r="A126" s="223"/>
      <c r="B126" s="210" t="s">
        <v>158</v>
      </c>
      <c r="C126" s="299">
        <f>ROUND(SUM(F126:I126),0)</f>
        <v>327824</v>
      </c>
      <c r="D126" s="225" t="str">
        <f>+C117</f>
        <v>UN</v>
      </c>
      <c r="E126" s="226"/>
      <c r="F126" s="268">
        <f>SUM(F121:F125)</f>
        <v>12686</v>
      </c>
      <c r="G126" s="268">
        <f>SUM(G121:G125)</f>
        <v>314884</v>
      </c>
      <c r="H126" s="268">
        <f>SUM(H121:H125)</f>
        <v>0</v>
      </c>
      <c r="I126" s="269">
        <f>SUM(I121:I125)</f>
        <v>253.72</v>
      </c>
    </row>
    <row r="127" spans="1:9" ht="16.5" thickTop="1" thickBot="1"/>
    <row r="128" spans="1:9" s="153" customFormat="1" ht="16.5" thickTop="1">
      <c r="A128" s="393" t="s">
        <v>138</v>
      </c>
      <c r="B128" s="394"/>
      <c r="C128" s="418">
        <v>3.01</v>
      </c>
      <c r="D128" s="419"/>
      <c r="E128" s="419"/>
      <c r="F128" s="419"/>
      <c r="G128" s="419"/>
      <c r="H128" s="419"/>
      <c r="I128" s="420"/>
    </row>
    <row r="129" spans="1:9" s="153" customFormat="1" ht="15.6" customHeight="1">
      <c r="A129" s="398" t="s">
        <v>139</v>
      </c>
      <c r="B129" s="399"/>
      <c r="C129" s="400" t="s">
        <v>25</v>
      </c>
      <c r="D129" s="401"/>
      <c r="E129" s="401"/>
      <c r="F129" s="401"/>
      <c r="G129" s="401"/>
      <c r="H129" s="401"/>
      <c r="I129" s="402"/>
    </row>
    <row r="130" spans="1:9" s="153" customFormat="1" ht="15.75">
      <c r="A130" s="398" t="s">
        <v>140</v>
      </c>
      <c r="B130" s="399"/>
      <c r="C130" s="400" t="s">
        <v>251</v>
      </c>
      <c r="D130" s="401"/>
      <c r="E130" s="401"/>
      <c r="F130" s="401"/>
      <c r="G130" s="401"/>
      <c r="H130" s="401"/>
      <c r="I130" s="402"/>
    </row>
    <row r="131" spans="1:9" s="153" customFormat="1" ht="15.75">
      <c r="A131" s="403" t="s">
        <v>141</v>
      </c>
      <c r="B131" s="405" t="s">
        <v>142</v>
      </c>
      <c r="C131" s="406" t="s">
        <v>143</v>
      </c>
      <c r="D131" s="408" t="s">
        <v>144</v>
      </c>
      <c r="E131" s="410" t="s">
        <v>145</v>
      </c>
      <c r="F131" s="412" t="s">
        <v>146</v>
      </c>
      <c r="G131" s="413"/>
      <c r="H131" s="413"/>
      <c r="I131" s="414"/>
    </row>
    <row r="132" spans="1:9" s="153" customFormat="1" ht="32.25" thickBot="1">
      <c r="A132" s="404"/>
      <c r="B132" s="406"/>
      <c r="C132" s="407"/>
      <c r="D132" s="409"/>
      <c r="E132" s="411"/>
      <c r="F132" s="154" t="s">
        <v>147</v>
      </c>
      <c r="G132" s="154" t="s">
        <v>148</v>
      </c>
      <c r="H132" s="154" t="s">
        <v>149</v>
      </c>
      <c r="I132" s="155" t="s">
        <v>150</v>
      </c>
    </row>
    <row r="133" spans="1:9" s="153" customFormat="1" ht="17.25" thickTop="1" thickBot="1">
      <c r="A133" s="156"/>
      <c r="B133" s="156"/>
      <c r="C133" s="156"/>
      <c r="D133" s="157"/>
      <c r="E133" s="158"/>
      <c r="F133" s="156"/>
      <c r="G133" s="156"/>
      <c r="H133" s="156"/>
      <c r="I133" s="156"/>
    </row>
    <row r="134" spans="1:9" s="153" customFormat="1" ht="16.5" thickTop="1">
      <c r="A134" s="206" t="s">
        <v>151</v>
      </c>
      <c r="B134" s="233" t="s">
        <v>288</v>
      </c>
      <c r="C134" s="230" t="s">
        <v>159</v>
      </c>
      <c r="D134" s="235">
        <v>1</v>
      </c>
      <c r="E134" s="191">
        <v>4319.7000000000007</v>
      </c>
      <c r="F134" s="164" t="str">
        <f t="shared" ref="F134:F139" si="29">IF(A134="MO",D134*E134,"")</f>
        <v/>
      </c>
      <c r="G134" s="164" t="str">
        <f t="shared" ref="G134:G139" si="30">IF(A134="MA",D134*E134,"")</f>
        <v/>
      </c>
      <c r="H134" s="164">
        <f t="shared" ref="H134:H139" si="31">IF(A134="HE",D134*E134,"")</f>
        <v>4319.7000000000007</v>
      </c>
      <c r="I134" s="165" t="str">
        <f t="shared" ref="I134:I139" si="32">IF(A134="OT",D134*E134,"")</f>
        <v/>
      </c>
    </row>
    <row r="135" spans="1:9" s="153" customFormat="1" ht="15.75">
      <c r="A135" s="206" t="s">
        <v>153</v>
      </c>
      <c r="B135" s="229" t="s">
        <v>289</v>
      </c>
      <c r="C135" s="230" t="s">
        <v>290</v>
      </c>
      <c r="D135" s="231">
        <v>5</v>
      </c>
      <c r="E135" s="170">
        <v>5</v>
      </c>
      <c r="F135" s="171" t="str">
        <f t="shared" si="29"/>
        <v/>
      </c>
      <c r="G135" s="171">
        <f t="shared" si="30"/>
        <v>25</v>
      </c>
      <c r="H135" s="171" t="str">
        <f t="shared" si="31"/>
        <v/>
      </c>
      <c r="I135" s="172" t="str">
        <f t="shared" si="32"/>
        <v/>
      </c>
    </row>
    <row r="136" spans="1:9" s="153" customFormat="1" ht="15.75">
      <c r="A136" s="206" t="s">
        <v>156</v>
      </c>
      <c r="B136" s="229" t="s">
        <v>266</v>
      </c>
      <c r="C136" s="230" t="s">
        <v>259</v>
      </c>
      <c r="D136" s="231">
        <v>0.02</v>
      </c>
      <c r="E136" s="170">
        <v>9331</v>
      </c>
      <c r="F136" s="171">
        <f t="shared" si="29"/>
        <v>186.62</v>
      </c>
      <c r="G136" s="171" t="str">
        <f t="shared" si="30"/>
        <v/>
      </c>
      <c r="H136" s="171" t="str">
        <f t="shared" si="31"/>
        <v/>
      </c>
      <c r="I136" s="172" t="str">
        <f t="shared" si="32"/>
        <v/>
      </c>
    </row>
    <row r="137" spans="1:9" s="153" customFormat="1" ht="15.75">
      <c r="A137" s="206" t="s">
        <v>156</v>
      </c>
      <c r="B137" s="229" t="s">
        <v>267</v>
      </c>
      <c r="C137" s="230" t="s">
        <v>259</v>
      </c>
      <c r="D137" s="231">
        <v>0.02</v>
      </c>
      <c r="E137" s="170">
        <v>6343</v>
      </c>
      <c r="F137" s="171">
        <f t="shared" si="29"/>
        <v>126.86</v>
      </c>
      <c r="G137" s="171" t="str">
        <f t="shared" si="30"/>
        <v/>
      </c>
      <c r="H137" s="171" t="str">
        <f t="shared" si="31"/>
        <v/>
      </c>
      <c r="I137" s="172" t="str">
        <f t="shared" si="32"/>
        <v/>
      </c>
    </row>
    <row r="138" spans="1:9" s="153" customFormat="1" ht="15.75">
      <c r="A138" s="206" t="s">
        <v>163</v>
      </c>
      <c r="B138" s="233" t="s">
        <v>268</v>
      </c>
      <c r="C138" s="234" t="s">
        <v>261</v>
      </c>
      <c r="D138" s="245">
        <v>0.04</v>
      </c>
      <c r="E138" s="194">
        <v>313</v>
      </c>
      <c r="F138" s="171" t="str">
        <f t="shared" si="29"/>
        <v/>
      </c>
      <c r="G138" s="171" t="str">
        <f t="shared" si="30"/>
        <v/>
      </c>
      <c r="H138" s="171" t="str">
        <f t="shared" si="31"/>
        <v/>
      </c>
      <c r="I138" s="172">
        <f t="shared" si="32"/>
        <v>12.52</v>
      </c>
    </row>
    <row r="139" spans="1:9" s="153" customFormat="1" ht="15.75">
      <c r="A139" s="166" t="s">
        <v>151</v>
      </c>
      <c r="B139" s="167" t="s">
        <v>258</v>
      </c>
      <c r="C139" s="168" t="s">
        <v>261</v>
      </c>
      <c r="D139" s="169">
        <v>0.05</v>
      </c>
      <c r="E139" s="170">
        <v>313</v>
      </c>
      <c r="F139" s="171" t="str">
        <f t="shared" si="29"/>
        <v/>
      </c>
      <c r="G139" s="171" t="str">
        <f t="shared" si="30"/>
        <v/>
      </c>
      <c r="H139" s="171">
        <f t="shared" si="31"/>
        <v>15.65</v>
      </c>
      <c r="I139" s="172" t="str">
        <f t="shared" si="32"/>
        <v/>
      </c>
    </row>
    <row r="140" spans="1:9" s="153" customFormat="1" ht="16.5" thickBot="1">
      <c r="A140" s="173"/>
      <c r="B140" s="174" t="s">
        <v>158</v>
      </c>
      <c r="C140" s="175">
        <f>ROUND(SUM(F140:I140),0)</f>
        <v>4686</v>
      </c>
      <c r="D140" s="176" t="str">
        <f>+C130</f>
        <v>ML</v>
      </c>
      <c r="E140" s="177"/>
      <c r="F140" s="178">
        <f>SUM(F134:F139)</f>
        <v>313.48</v>
      </c>
      <c r="G140" s="178">
        <f>SUM(G134:G139)</f>
        <v>25</v>
      </c>
      <c r="H140" s="178">
        <f>SUM(H134:H139)</f>
        <v>4335.3500000000004</v>
      </c>
      <c r="I140" s="179">
        <f>SUM(I134:I139)</f>
        <v>12.52</v>
      </c>
    </row>
    <row r="141" spans="1:9" ht="16.5" thickTop="1" thickBot="1"/>
    <row r="142" spans="1:9" s="153" customFormat="1" ht="16.5" thickTop="1">
      <c r="A142" s="479" t="s">
        <v>138</v>
      </c>
      <c r="B142" s="480"/>
      <c r="C142" s="459">
        <v>3.02</v>
      </c>
      <c r="D142" s="460"/>
      <c r="E142" s="460"/>
      <c r="F142" s="460"/>
      <c r="G142" s="460"/>
      <c r="H142" s="460"/>
      <c r="I142" s="461"/>
    </row>
    <row r="143" spans="1:9" s="153" customFormat="1" ht="30.6" customHeight="1">
      <c r="A143" s="481" t="s">
        <v>139</v>
      </c>
      <c r="B143" s="482"/>
      <c r="C143" s="440" t="s">
        <v>26</v>
      </c>
      <c r="D143" s="441"/>
      <c r="E143" s="441"/>
      <c r="F143" s="441"/>
      <c r="G143" s="441"/>
      <c r="H143" s="441"/>
      <c r="I143" s="442"/>
    </row>
    <row r="144" spans="1:9" s="153" customFormat="1" ht="15.75">
      <c r="A144" s="481" t="s">
        <v>140</v>
      </c>
      <c r="B144" s="482"/>
      <c r="C144" s="483" t="s">
        <v>274</v>
      </c>
      <c r="D144" s="484"/>
      <c r="E144" s="484"/>
      <c r="F144" s="484"/>
      <c r="G144" s="484"/>
      <c r="H144" s="484"/>
      <c r="I144" s="485"/>
    </row>
    <row r="145" spans="1:11" s="153" customFormat="1" ht="15.75">
      <c r="A145" s="467" t="s">
        <v>141</v>
      </c>
      <c r="B145" s="469" t="s">
        <v>142</v>
      </c>
      <c r="C145" s="470" t="s">
        <v>143</v>
      </c>
      <c r="D145" s="472" t="s">
        <v>144</v>
      </c>
      <c r="E145" s="474" t="s">
        <v>145</v>
      </c>
      <c r="F145" s="476" t="s">
        <v>146</v>
      </c>
      <c r="G145" s="477"/>
      <c r="H145" s="477"/>
      <c r="I145" s="478"/>
    </row>
    <row r="146" spans="1:11" s="153" customFormat="1" ht="32.25" thickBot="1">
      <c r="A146" s="468"/>
      <c r="B146" s="470"/>
      <c r="C146" s="471"/>
      <c r="D146" s="473"/>
      <c r="E146" s="475"/>
      <c r="F146" s="290" t="s">
        <v>147</v>
      </c>
      <c r="G146" s="290" t="s">
        <v>148</v>
      </c>
      <c r="H146" s="290" t="s">
        <v>149</v>
      </c>
      <c r="I146" s="291" t="s">
        <v>150</v>
      </c>
    </row>
    <row r="147" spans="1:11" s="153" customFormat="1" ht="17.25" thickTop="1" thickBot="1">
      <c r="A147" s="292"/>
      <c r="B147" s="292"/>
      <c r="C147" s="292"/>
      <c r="D147" s="293"/>
      <c r="E147" s="294"/>
      <c r="F147" s="292"/>
      <c r="G147" s="292"/>
      <c r="H147" s="292"/>
      <c r="I147" s="292"/>
    </row>
    <row r="148" spans="1:11" s="153" customFormat="1" ht="16.5" thickTop="1">
      <c r="A148" s="206" t="s">
        <v>151</v>
      </c>
      <c r="B148" s="298" t="s">
        <v>291</v>
      </c>
      <c r="C148" s="230" t="s">
        <v>292</v>
      </c>
      <c r="D148" s="235">
        <v>0.65</v>
      </c>
      <c r="E148" s="295">
        <v>106207</v>
      </c>
      <c r="F148" s="207" t="str">
        <f>IF(A148="MO",D148*E148,"")</f>
        <v/>
      </c>
      <c r="G148" s="207" t="str">
        <f>IF(A148="MA",D148*E148,"")</f>
        <v/>
      </c>
      <c r="H148" s="207">
        <f>IF(A148="HE",D148*E148,"")</f>
        <v>69034.55</v>
      </c>
      <c r="I148" s="208" t="str">
        <f>IF(A148="OT",D148*E148,"")</f>
        <v/>
      </c>
    </row>
    <row r="149" spans="1:11" s="153" customFormat="1" ht="15.75">
      <c r="A149" s="206" t="s">
        <v>156</v>
      </c>
      <c r="B149" s="298" t="s">
        <v>266</v>
      </c>
      <c r="C149" s="230" t="s">
        <v>259</v>
      </c>
      <c r="D149" s="235">
        <v>0.65</v>
      </c>
      <c r="E149" s="232">
        <v>9331</v>
      </c>
      <c r="F149" s="207">
        <f>IF(A149="MO",D149*E149,"")</f>
        <v>6065.1500000000005</v>
      </c>
      <c r="G149" s="207" t="str">
        <f>IF(A149="MA",D149*E149,"")</f>
        <v/>
      </c>
      <c r="H149" s="207" t="str">
        <f>IF(A149="HE",D149*E149,"")</f>
        <v/>
      </c>
      <c r="I149" s="208" t="str">
        <f>IF(A149="OT",D149*E149,"")</f>
        <v/>
      </c>
    </row>
    <row r="150" spans="1:11" s="153" customFormat="1" ht="15.75">
      <c r="A150" s="206" t="s">
        <v>156</v>
      </c>
      <c r="B150" s="298" t="s">
        <v>293</v>
      </c>
      <c r="C150" s="230" t="s">
        <v>259</v>
      </c>
      <c r="D150" s="235">
        <v>1.25</v>
      </c>
      <c r="E150" s="232">
        <v>7837</v>
      </c>
      <c r="F150" s="207">
        <f t="shared" ref="F150:F152" si="33">IF(A150="MO",D150*E150,"")</f>
        <v>9796.25</v>
      </c>
      <c r="G150" s="207" t="str">
        <f t="shared" ref="G150:G152" si="34">IF(A150="MA",D150*E150,"")</f>
        <v/>
      </c>
      <c r="H150" s="207" t="str">
        <f t="shared" ref="H150:H152" si="35">IF(A150="HE",D150*E150,"")</f>
        <v/>
      </c>
      <c r="I150" s="208" t="str">
        <f t="shared" ref="I150:I152" si="36">IF(A150="OT",D150*E150,"")</f>
        <v/>
      </c>
    </row>
    <row r="151" spans="1:11" s="153" customFormat="1" ht="15.75">
      <c r="A151" s="206" t="s">
        <v>163</v>
      </c>
      <c r="B151" s="298" t="s">
        <v>268</v>
      </c>
      <c r="C151" s="230" t="s">
        <v>261</v>
      </c>
      <c r="D151" s="235">
        <v>0.04</v>
      </c>
      <c r="E151" s="232">
        <v>15861</v>
      </c>
      <c r="F151" s="207" t="str">
        <f t="shared" si="33"/>
        <v/>
      </c>
      <c r="G151" s="207" t="str">
        <f t="shared" si="34"/>
        <v/>
      </c>
      <c r="H151" s="207" t="str">
        <f t="shared" si="35"/>
        <v/>
      </c>
      <c r="I151" s="208">
        <f t="shared" si="36"/>
        <v>634.44000000000005</v>
      </c>
    </row>
    <row r="152" spans="1:11" s="153" customFormat="1" ht="15.75">
      <c r="A152" s="206" t="s">
        <v>151</v>
      </c>
      <c r="B152" s="298" t="s">
        <v>258</v>
      </c>
      <c r="C152" s="230" t="s">
        <v>261</v>
      </c>
      <c r="D152" s="235">
        <v>0.05</v>
      </c>
      <c r="E152" s="232">
        <v>15861</v>
      </c>
      <c r="F152" s="207" t="str">
        <f t="shared" si="33"/>
        <v/>
      </c>
      <c r="G152" s="207" t="str">
        <f t="shared" si="34"/>
        <v/>
      </c>
      <c r="H152" s="207">
        <f t="shared" si="35"/>
        <v>793.05000000000007</v>
      </c>
      <c r="I152" s="208" t="str">
        <f t="shared" si="36"/>
        <v/>
      </c>
    </row>
    <row r="153" spans="1:11" s="153" customFormat="1" ht="15.75">
      <c r="A153" s="206"/>
      <c r="B153" s="296"/>
      <c r="C153" s="230"/>
      <c r="D153" s="231"/>
      <c r="E153" s="232"/>
      <c r="F153" s="207" t="str">
        <f>IF(A153="MO",D153*E153,"")</f>
        <v/>
      </c>
      <c r="G153" s="207" t="str">
        <f>IF(A153="MA",D153*E153,"")</f>
        <v/>
      </c>
      <c r="H153" s="207" t="str">
        <f>IF(A153="HE",D153*E153,"")</f>
        <v/>
      </c>
      <c r="I153" s="208" t="str">
        <f>IF(A153="OT",D153*E153,"")</f>
        <v/>
      </c>
    </row>
    <row r="154" spans="1:11" s="153" customFormat="1" ht="16.5" thickBot="1">
      <c r="A154" s="223"/>
      <c r="B154" s="210" t="s">
        <v>158</v>
      </c>
      <c r="C154" s="299">
        <f>ROUND(SUM(F154:I154),0)</f>
        <v>86323</v>
      </c>
      <c r="D154" s="225" t="str">
        <f>+C144</f>
        <v>M3</v>
      </c>
      <c r="E154" s="226"/>
      <c r="F154" s="268">
        <f>SUM(F148:F153)</f>
        <v>15861.400000000001</v>
      </c>
      <c r="G154" s="268">
        <f>SUM(G148:G153)</f>
        <v>0</v>
      </c>
      <c r="H154" s="268">
        <f>SUM(H148:H153)</f>
        <v>69827.600000000006</v>
      </c>
      <c r="I154" s="269">
        <f>SUM(I148:I153)</f>
        <v>634.44000000000005</v>
      </c>
    </row>
    <row r="155" spans="1:11" ht="16.5" thickTop="1" thickBot="1"/>
    <row r="156" spans="1:11" s="153" customFormat="1" ht="16.5" thickTop="1">
      <c r="A156" s="393" t="s">
        <v>138</v>
      </c>
      <c r="B156" s="394"/>
      <c r="C156" s="415">
        <v>3.03</v>
      </c>
      <c r="D156" s="416"/>
      <c r="E156" s="416"/>
      <c r="F156" s="416"/>
      <c r="G156" s="416"/>
      <c r="H156" s="416"/>
      <c r="I156" s="417"/>
    </row>
    <row r="157" spans="1:11" s="153" customFormat="1" ht="15.6" customHeight="1">
      <c r="A157" s="398" t="s">
        <v>139</v>
      </c>
      <c r="B157" s="399"/>
      <c r="C157" s="400" t="s">
        <v>28</v>
      </c>
      <c r="D157" s="401"/>
      <c r="E157" s="401"/>
      <c r="F157" s="401"/>
      <c r="G157" s="401"/>
      <c r="H157" s="401"/>
      <c r="I157" s="402"/>
    </row>
    <row r="158" spans="1:11" s="153" customFormat="1" ht="15.75">
      <c r="A158" s="398" t="s">
        <v>140</v>
      </c>
      <c r="B158" s="399"/>
      <c r="C158" s="400" t="s">
        <v>274</v>
      </c>
      <c r="D158" s="401"/>
      <c r="E158" s="401"/>
      <c r="F158" s="401"/>
      <c r="G158" s="401"/>
      <c r="H158" s="401"/>
      <c r="I158" s="402"/>
    </row>
    <row r="159" spans="1:11" s="153" customFormat="1" ht="15.75">
      <c r="A159" s="403" t="s">
        <v>141</v>
      </c>
      <c r="B159" s="405" t="s">
        <v>142</v>
      </c>
      <c r="C159" s="406" t="s">
        <v>143</v>
      </c>
      <c r="D159" s="408" t="s">
        <v>144</v>
      </c>
      <c r="E159" s="410" t="s">
        <v>145</v>
      </c>
      <c r="F159" s="412" t="s">
        <v>146</v>
      </c>
      <c r="G159" s="413"/>
      <c r="H159" s="413"/>
      <c r="I159" s="414"/>
    </row>
    <row r="160" spans="1:11" s="153" customFormat="1" ht="32.25" thickBot="1">
      <c r="A160" s="404"/>
      <c r="B160" s="406"/>
      <c r="C160" s="407"/>
      <c r="D160" s="409"/>
      <c r="E160" s="411"/>
      <c r="F160" s="154" t="s">
        <v>147</v>
      </c>
      <c r="G160" s="154" t="s">
        <v>148</v>
      </c>
      <c r="H160" s="154" t="s">
        <v>149</v>
      </c>
      <c r="I160" s="155" t="s">
        <v>150</v>
      </c>
      <c r="K160" s="153" t="s">
        <v>216</v>
      </c>
    </row>
    <row r="161" spans="1:9" s="153" customFormat="1" ht="17.25" thickTop="1" thickBot="1">
      <c r="A161" s="156"/>
      <c r="B161" s="156"/>
      <c r="C161" s="156"/>
      <c r="D161" s="157"/>
      <c r="E161" s="158"/>
      <c r="F161" s="156"/>
      <c r="G161" s="156"/>
      <c r="H161" s="156"/>
      <c r="I161" s="156"/>
    </row>
    <row r="162" spans="1:9" s="153" customFormat="1" ht="16.5" thickTop="1">
      <c r="A162" s="206" t="s">
        <v>151</v>
      </c>
      <c r="B162" s="298" t="s">
        <v>291</v>
      </c>
      <c r="C162" s="230" t="s">
        <v>292</v>
      </c>
      <c r="D162" s="235">
        <v>0.65</v>
      </c>
      <c r="E162" s="295">
        <v>106207</v>
      </c>
      <c r="F162" s="207" t="str">
        <f>IF(A162="MO",D162*E162,"")</f>
        <v/>
      </c>
      <c r="G162" s="207" t="str">
        <f>IF(A162="MA",D162*E162,"")</f>
        <v/>
      </c>
      <c r="H162" s="207">
        <f>IF(A162="HE",D162*E162,"")</f>
        <v>69034.55</v>
      </c>
      <c r="I162" s="208" t="str">
        <f>IF(A162="OT",D162*E162,"")</f>
        <v/>
      </c>
    </row>
    <row r="163" spans="1:9" s="153" customFormat="1" ht="15.75">
      <c r="A163" s="206" t="s">
        <v>156</v>
      </c>
      <c r="B163" s="298" t="s">
        <v>266</v>
      </c>
      <c r="C163" s="230" t="s">
        <v>259</v>
      </c>
      <c r="D163" s="235">
        <v>0.65</v>
      </c>
      <c r="E163" s="232">
        <v>9331</v>
      </c>
      <c r="F163" s="207">
        <f>IF(A163="MO",D163*E163,"")</f>
        <v>6065.1500000000005</v>
      </c>
      <c r="G163" s="207" t="str">
        <f>IF(A163="MA",D163*E163,"")</f>
        <v/>
      </c>
      <c r="H163" s="207" t="str">
        <f>IF(A163="HE",D163*E163,"")</f>
        <v/>
      </c>
      <c r="I163" s="208" t="str">
        <f>IF(A163="OT",D163*E163,"")</f>
        <v/>
      </c>
    </row>
    <row r="164" spans="1:9" s="153" customFormat="1" ht="15.75">
      <c r="A164" s="206" t="s">
        <v>156</v>
      </c>
      <c r="B164" s="298" t="s">
        <v>293</v>
      </c>
      <c r="C164" s="230" t="s">
        <v>259</v>
      </c>
      <c r="D164" s="235">
        <v>1.25</v>
      </c>
      <c r="E164" s="232">
        <v>7837</v>
      </c>
      <c r="F164" s="207">
        <f t="shared" ref="F164:F166" si="37">IF(A164="MO",D164*E164,"")</f>
        <v>9796.25</v>
      </c>
      <c r="G164" s="207" t="str">
        <f t="shared" ref="G164:G166" si="38">IF(A164="MA",D164*E164,"")</f>
        <v/>
      </c>
      <c r="H164" s="207" t="str">
        <f t="shared" ref="H164:H166" si="39">IF(A164="HE",D164*E164,"")</f>
        <v/>
      </c>
      <c r="I164" s="208" t="str">
        <f t="shared" ref="I164:I166" si="40">IF(A164="OT",D164*E164,"")</f>
        <v/>
      </c>
    </row>
    <row r="165" spans="1:9" s="153" customFormat="1" ht="15.75">
      <c r="A165" s="206" t="s">
        <v>163</v>
      </c>
      <c r="B165" s="298" t="s">
        <v>268</v>
      </c>
      <c r="C165" s="230" t="s">
        <v>261</v>
      </c>
      <c r="D165" s="235">
        <v>0.04</v>
      </c>
      <c r="E165" s="232">
        <v>15861</v>
      </c>
      <c r="F165" s="207" t="str">
        <f t="shared" si="37"/>
        <v/>
      </c>
      <c r="G165" s="207" t="str">
        <f t="shared" si="38"/>
        <v/>
      </c>
      <c r="H165" s="207" t="str">
        <f t="shared" si="39"/>
        <v/>
      </c>
      <c r="I165" s="208">
        <f t="shared" si="40"/>
        <v>634.44000000000005</v>
      </c>
    </row>
    <row r="166" spans="1:9" s="153" customFormat="1" ht="15.75">
      <c r="A166" s="206" t="s">
        <v>151</v>
      </c>
      <c r="B166" s="298" t="s">
        <v>258</v>
      </c>
      <c r="C166" s="230" t="s">
        <v>261</v>
      </c>
      <c r="D166" s="235">
        <v>0.05</v>
      </c>
      <c r="E166" s="232">
        <v>15861</v>
      </c>
      <c r="F166" s="207" t="str">
        <f t="shared" si="37"/>
        <v/>
      </c>
      <c r="G166" s="207" t="str">
        <f t="shared" si="38"/>
        <v/>
      </c>
      <c r="H166" s="207">
        <f t="shared" si="39"/>
        <v>793.05000000000007</v>
      </c>
      <c r="I166" s="208" t="str">
        <f t="shared" si="40"/>
        <v/>
      </c>
    </row>
    <row r="167" spans="1:9" s="153" customFormat="1" ht="15.75">
      <c r="A167" s="166"/>
      <c r="B167" s="167"/>
      <c r="C167" s="168"/>
      <c r="D167" s="169"/>
      <c r="E167" s="170"/>
      <c r="F167" s="171"/>
      <c r="G167" s="171"/>
      <c r="H167" s="171"/>
      <c r="I167" s="172"/>
    </row>
    <row r="168" spans="1:9" s="153" customFormat="1" ht="16.5" thickBot="1">
      <c r="A168" s="173"/>
      <c r="B168" s="174" t="s">
        <v>158</v>
      </c>
      <c r="C168" s="175">
        <f>ROUND(SUM(F168:I168),0)</f>
        <v>86323</v>
      </c>
      <c r="D168" s="176" t="str">
        <f>+C158</f>
        <v>M3</v>
      </c>
      <c r="E168" s="177"/>
      <c r="F168" s="178">
        <f>SUM(F162:F167)</f>
        <v>15861.400000000001</v>
      </c>
      <c r="G168" s="178">
        <f>SUM(G162:G167)</f>
        <v>0</v>
      </c>
      <c r="H168" s="178">
        <f>SUM(H162:H167)</f>
        <v>69827.600000000006</v>
      </c>
      <c r="I168" s="195">
        <f>SUM(I162:I167)</f>
        <v>634.44000000000005</v>
      </c>
    </row>
    <row r="169" spans="1:9" ht="16.5" thickTop="1" thickBot="1"/>
    <row r="170" spans="1:9" s="153" customFormat="1" ht="16.5" thickTop="1">
      <c r="A170" s="393" t="s">
        <v>138</v>
      </c>
      <c r="B170" s="394"/>
      <c r="C170" s="418">
        <v>3.04</v>
      </c>
      <c r="D170" s="419"/>
      <c r="E170" s="419"/>
      <c r="F170" s="419"/>
      <c r="G170" s="419"/>
      <c r="H170" s="419"/>
      <c r="I170" s="420"/>
    </row>
    <row r="171" spans="1:9" s="153" customFormat="1" ht="15.6" customHeight="1">
      <c r="A171" s="398" t="s">
        <v>139</v>
      </c>
      <c r="B171" s="399"/>
      <c r="C171" s="400" t="s">
        <v>29</v>
      </c>
      <c r="D171" s="401"/>
      <c r="E171" s="401"/>
      <c r="F171" s="401"/>
      <c r="G171" s="401"/>
      <c r="H171" s="401"/>
      <c r="I171" s="402"/>
    </row>
    <row r="172" spans="1:9" s="153" customFormat="1" ht="15.75">
      <c r="A172" s="398" t="s">
        <v>140</v>
      </c>
      <c r="B172" s="399"/>
      <c r="C172" s="400" t="s">
        <v>274</v>
      </c>
      <c r="D172" s="401"/>
      <c r="E172" s="401"/>
      <c r="F172" s="401"/>
      <c r="G172" s="401"/>
      <c r="H172" s="401"/>
      <c r="I172" s="402"/>
    </row>
    <row r="173" spans="1:9" s="153" customFormat="1" ht="15.75">
      <c r="A173" s="403" t="s">
        <v>141</v>
      </c>
      <c r="B173" s="405" t="s">
        <v>142</v>
      </c>
      <c r="C173" s="406" t="s">
        <v>143</v>
      </c>
      <c r="D173" s="408" t="s">
        <v>144</v>
      </c>
      <c r="E173" s="410" t="s">
        <v>145</v>
      </c>
      <c r="F173" s="412" t="s">
        <v>146</v>
      </c>
      <c r="G173" s="413"/>
      <c r="H173" s="413"/>
      <c r="I173" s="414"/>
    </row>
    <row r="174" spans="1:9" s="153" customFormat="1" ht="32.25" thickBot="1">
      <c r="A174" s="404"/>
      <c r="B174" s="406"/>
      <c r="C174" s="407"/>
      <c r="D174" s="409"/>
      <c r="E174" s="411"/>
      <c r="F174" s="154" t="s">
        <v>147</v>
      </c>
      <c r="G174" s="154" t="s">
        <v>148</v>
      </c>
      <c r="H174" s="154" t="s">
        <v>149</v>
      </c>
      <c r="I174" s="155" t="s">
        <v>150</v>
      </c>
    </row>
    <row r="175" spans="1:9" s="153" customFormat="1" ht="17.25" thickTop="1" thickBot="1">
      <c r="A175" s="156"/>
      <c r="B175" s="156"/>
      <c r="C175" s="156"/>
      <c r="D175" s="157"/>
      <c r="E175" s="158"/>
      <c r="F175" s="156"/>
      <c r="G175" s="156"/>
      <c r="H175" s="156"/>
      <c r="I175" s="156"/>
    </row>
    <row r="176" spans="1:9" s="153" customFormat="1" ht="16.5" thickTop="1">
      <c r="A176" s="206" t="s">
        <v>156</v>
      </c>
      <c r="B176" s="233" t="s">
        <v>277</v>
      </c>
      <c r="C176" s="230" t="s">
        <v>259</v>
      </c>
      <c r="D176" s="235">
        <v>0.38589378900299737</v>
      </c>
      <c r="E176" s="191">
        <v>12319</v>
      </c>
      <c r="F176" s="164">
        <f>IF(A176="MO",D176*E176,"")</f>
        <v>4753.8255867279249</v>
      </c>
      <c r="G176" s="164" t="str">
        <f>IF(A176="MA",D176*E176,"")</f>
        <v/>
      </c>
      <c r="H176" s="164" t="str">
        <f>IF(A176="HE",D176*E176,"")</f>
        <v/>
      </c>
      <c r="I176" s="165" t="str">
        <f>IF(A176="OT",D176*E176,"")</f>
        <v/>
      </c>
    </row>
    <row r="177" spans="1:9" s="153" customFormat="1" ht="15.75">
      <c r="A177" s="206" t="s">
        <v>156</v>
      </c>
      <c r="B177" s="229" t="s">
        <v>267</v>
      </c>
      <c r="C177" s="230" t="s">
        <v>259</v>
      </c>
      <c r="D177" s="231">
        <v>3</v>
      </c>
      <c r="E177" s="170">
        <v>6343</v>
      </c>
      <c r="F177" s="171">
        <f>IF(A177="MO",D177*E177,"")</f>
        <v>19029</v>
      </c>
      <c r="G177" s="171" t="str">
        <f>IF(A177="MA",D177*E177,"")</f>
        <v/>
      </c>
      <c r="H177" s="171" t="str">
        <f>IF(A177="HE",D177*E177,"")</f>
        <v/>
      </c>
      <c r="I177" s="172" t="str">
        <f>IF(A177="OT",D177*E177,"")</f>
        <v/>
      </c>
    </row>
    <row r="178" spans="1:9" s="153" customFormat="1" ht="15.75">
      <c r="A178" s="206" t="s">
        <v>163</v>
      </c>
      <c r="B178" s="229" t="s">
        <v>268</v>
      </c>
      <c r="C178" s="230" t="s">
        <v>261</v>
      </c>
      <c r="D178" s="231">
        <v>0.04</v>
      </c>
      <c r="E178" s="170">
        <v>23783</v>
      </c>
      <c r="F178" s="171" t="str">
        <f>IF(A178="MO",D178*E178,"")</f>
        <v/>
      </c>
      <c r="G178" s="171" t="str">
        <f>IF(A178="MA",D178*E178,"")</f>
        <v/>
      </c>
      <c r="H178" s="171" t="str">
        <f>IF(A178="HE",D178*E178,"")</f>
        <v/>
      </c>
      <c r="I178" s="172">
        <f>IF(A178="OT",D178*E178,"")</f>
        <v>951.32</v>
      </c>
    </row>
    <row r="179" spans="1:9" s="153" customFormat="1" ht="15.75">
      <c r="A179" s="206" t="s">
        <v>151</v>
      </c>
      <c r="B179" s="233" t="s">
        <v>258</v>
      </c>
      <c r="C179" s="234" t="s">
        <v>261</v>
      </c>
      <c r="D179" s="245">
        <v>0.05</v>
      </c>
      <c r="E179" s="194">
        <v>23783</v>
      </c>
      <c r="F179" s="171" t="str">
        <f>IF(A179="MO",D179*E179,"")</f>
        <v/>
      </c>
      <c r="G179" s="171" t="str">
        <f>IF(A179="MA",D179*E179,"")</f>
        <v/>
      </c>
      <c r="H179" s="171">
        <f>IF(A179="HE",D179*E179,"")</f>
        <v>1189.1500000000001</v>
      </c>
      <c r="I179" s="172" t="str">
        <f>IF(A179="OT",D179*E179,"")</f>
        <v/>
      </c>
    </row>
    <row r="180" spans="1:9" s="153" customFormat="1" ht="15.75">
      <c r="A180" s="166"/>
      <c r="B180" s="167"/>
      <c r="C180" s="168"/>
      <c r="D180" s="169"/>
      <c r="E180" s="170"/>
      <c r="F180" s="171" t="str">
        <f>IF(A180="MO",D180*E180,"")</f>
        <v/>
      </c>
      <c r="G180" s="171" t="str">
        <f>IF(A180="MA",D180*E180,"")</f>
        <v/>
      </c>
      <c r="H180" s="171" t="str">
        <f>IF(A180="HE",D180*E180,"")</f>
        <v/>
      </c>
      <c r="I180" s="172" t="str">
        <f>IF(A180="OT",D180*E180,"")</f>
        <v/>
      </c>
    </row>
    <row r="181" spans="1:9" s="153" customFormat="1" ht="16.5" thickBot="1">
      <c r="A181" s="173"/>
      <c r="B181" s="174" t="s">
        <v>158</v>
      </c>
      <c r="C181" s="175">
        <f>ROUND(SUM(F181:I181),0)</f>
        <v>25923</v>
      </c>
      <c r="D181" s="176" t="str">
        <f>+C172</f>
        <v>M3</v>
      </c>
      <c r="E181" s="177"/>
      <c r="F181" s="178">
        <f>SUM(F176:F180)</f>
        <v>23782.825586727926</v>
      </c>
      <c r="G181" s="178">
        <f>SUM(G176:G180)</f>
        <v>0</v>
      </c>
      <c r="H181" s="178">
        <f>SUM(H176:H180)</f>
        <v>1189.1500000000001</v>
      </c>
      <c r="I181" s="179">
        <f>SUM(I176:I180)</f>
        <v>951.32</v>
      </c>
    </row>
    <row r="182" spans="1:9" ht="16.5" thickTop="1" thickBot="1"/>
    <row r="183" spans="1:9" s="153" customFormat="1" ht="16.5" thickTop="1">
      <c r="A183" s="393" t="s">
        <v>138</v>
      </c>
      <c r="B183" s="394"/>
      <c r="C183" s="418">
        <v>3.05</v>
      </c>
      <c r="D183" s="419"/>
      <c r="E183" s="419"/>
      <c r="F183" s="419"/>
      <c r="G183" s="419"/>
      <c r="H183" s="419"/>
      <c r="I183" s="420"/>
    </row>
    <row r="184" spans="1:9" s="153" customFormat="1" ht="15.6" customHeight="1">
      <c r="A184" s="398" t="s">
        <v>139</v>
      </c>
      <c r="B184" s="399"/>
      <c r="C184" s="400" t="s">
        <v>30</v>
      </c>
      <c r="D184" s="401"/>
      <c r="E184" s="401"/>
      <c r="F184" s="401"/>
      <c r="G184" s="401"/>
      <c r="H184" s="401"/>
      <c r="I184" s="402"/>
    </row>
    <row r="185" spans="1:9" s="153" customFormat="1" ht="15.75">
      <c r="A185" s="398" t="s">
        <v>140</v>
      </c>
      <c r="B185" s="399"/>
      <c r="C185" s="400" t="s">
        <v>274</v>
      </c>
      <c r="D185" s="401"/>
      <c r="E185" s="401"/>
      <c r="F185" s="401"/>
      <c r="G185" s="401"/>
      <c r="H185" s="401"/>
      <c r="I185" s="402"/>
    </row>
    <row r="186" spans="1:9" s="153" customFormat="1" ht="15.75">
      <c r="A186" s="403" t="s">
        <v>141</v>
      </c>
      <c r="B186" s="405" t="s">
        <v>142</v>
      </c>
      <c r="C186" s="406" t="s">
        <v>143</v>
      </c>
      <c r="D186" s="408" t="s">
        <v>144</v>
      </c>
      <c r="E186" s="410" t="s">
        <v>145</v>
      </c>
      <c r="F186" s="412" t="s">
        <v>146</v>
      </c>
      <c r="G186" s="413"/>
      <c r="H186" s="413"/>
      <c r="I186" s="414"/>
    </row>
    <row r="187" spans="1:9" s="153" customFormat="1" ht="32.25" thickBot="1">
      <c r="A187" s="404"/>
      <c r="B187" s="406"/>
      <c r="C187" s="407"/>
      <c r="D187" s="409"/>
      <c r="E187" s="411"/>
      <c r="F187" s="154" t="s">
        <v>147</v>
      </c>
      <c r="G187" s="154" t="s">
        <v>148</v>
      </c>
      <c r="H187" s="154" t="s">
        <v>149</v>
      </c>
      <c r="I187" s="155" t="s">
        <v>150</v>
      </c>
    </row>
    <row r="188" spans="1:9" s="153" customFormat="1" ht="17.25" thickTop="1" thickBot="1">
      <c r="A188" s="156"/>
      <c r="B188" s="156"/>
      <c r="C188" s="156"/>
      <c r="D188" s="157"/>
      <c r="E188" s="158"/>
      <c r="F188" s="156"/>
      <c r="G188" s="156"/>
      <c r="H188" s="156"/>
      <c r="I188" s="156"/>
    </row>
    <row r="189" spans="1:9" s="153" customFormat="1" ht="16.5" thickTop="1">
      <c r="A189" s="206" t="s">
        <v>156</v>
      </c>
      <c r="B189" s="233" t="s">
        <v>277</v>
      </c>
      <c r="C189" s="230" t="s">
        <v>259</v>
      </c>
      <c r="D189" s="235">
        <v>0.31912416304323493</v>
      </c>
      <c r="E189" s="191">
        <v>12319</v>
      </c>
      <c r="F189" s="164">
        <f>IF(A189="MO",D189*E189,"")</f>
        <v>3931.2905645296109</v>
      </c>
      <c r="G189" s="164" t="str">
        <f>IF(A189="MA",D189*E189,"")</f>
        <v/>
      </c>
      <c r="H189" s="164" t="str">
        <f>IF(A189="HE",D189*E189,"")</f>
        <v/>
      </c>
      <c r="I189" s="165" t="str">
        <f>IF(A189="OT",D189*E189,"")</f>
        <v/>
      </c>
    </row>
    <row r="190" spans="1:9" s="153" customFormat="1" ht="15.75">
      <c r="A190" s="206" t="s">
        <v>156</v>
      </c>
      <c r="B190" s="229" t="s">
        <v>267</v>
      </c>
      <c r="C190" s="230" t="s">
        <v>259</v>
      </c>
      <c r="D190" s="231">
        <v>6</v>
      </c>
      <c r="E190" s="170">
        <v>6343</v>
      </c>
      <c r="F190" s="171">
        <f>IF(A190="MO",D190*E190,"")</f>
        <v>38058</v>
      </c>
      <c r="G190" s="171" t="str">
        <f>IF(A190="MA",D190*E190,"")</f>
        <v/>
      </c>
      <c r="H190" s="171" t="str">
        <f>IF(A190="HE",D190*E190,"")</f>
        <v/>
      </c>
      <c r="I190" s="172" t="str">
        <f>IF(A190="OT",D190*E190,"")</f>
        <v/>
      </c>
    </row>
    <row r="191" spans="1:9" s="153" customFormat="1" ht="15.75">
      <c r="A191" s="206" t="s">
        <v>163</v>
      </c>
      <c r="B191" s="229" t="s">
        <v>268</v>
      </c>
      <c r="C191" s="230" t="s">
        <v>261</v>
      </c>
      <c r="D191" s="231">
        <v>0.04</v>
      </c>
      <c r="E191" s="170">
        <v>23783</v>
      </c>
      <c r="F191" s="171" t="str">
        <f>IF(A191="MO",D191*E191,"")</f>
        <v/>
      </c>
      <c r="G191" s="171" t="str">
        <f>IF(A191="MA",D191*E191,"")</f>
        <v/>
      </c>
      <c r="H191" s="171" t="str">
        <f>IF(A191="HE",D191*E191,"")</f>
        <v/>
      </c>
      <c r="I191" s="172">
        <f>IF(A191="OT",D191*E191,"")</f>
        <v>951.32</v>
      </c>
    </row>
    <row r="192" spans="1:9" s="153" customFormat="1" ht="15.75">
      <c r="A192" s="206" t="s">
        <v>151</v>
      </c>
      <c r="B192" s="233" t="s">
        <v>258</v>
      </c>
      <c r="C192" s="234" t="s">
        <v>261</v>
      </c>
      <c r="D192" s="245">
        <v>0.05</v>
      </c>
      <c r="E192" s="194">
        <v>23783</v>
      </c>
      <c r="F192" s="171" t="str">
        <f>IF(A192="MO",D192*E192,"")</f>
        <v/>
      </c>
      <c r="G192" s="171" t="str">
        <f>IF(A192="MA",D192*E192,"")</f>
        <v/>
      </c>
      <c r="H192" s="171">
        <f>IF(A192="HE",D192*E192,"")</f>
        <v>1189.1500000000001</v>
      </c>
      <c r="I192" s="172" t="str">
        <f>IF(A192="OT",D192*E192,"")</f>
        <v/>
      </c>
    </row>
    <row r="193" spans="1:10" s="153" customFormat="1" ht="15.75">
      <c r="A193" s="166"/>
      <c r="B193" s="186"/>
      <c r="C193" s="168"/>
      <c r="D193" s="169"/>
      <c r="E193" s="170"/>
      <c r="F193" s="171" t="str">
        <f>IF(A193="MO",D193*E193,"")</f>
        <v/>
      </c>
      <c r="G193" s="171" t="str">
        <f>IF(A193="MA",D193*E193,"")</f>
        <v/>
      </c>
      <c r="H193" s="171" t="str">
        <f>IF(A193="HE",D193*E193,"")</f>
        <v/>
      </c>
      <c r="I193" s="172" t="str">
        <f>IF(A193="OT",D193*E193,"")</f>
        <v/>
      </c>
    </row>
    <row r="194" spans="1:10" s="153" customFormat="1" ht="16.5" thickBot="1">
      <c r="A194" s="173"/>
      <c r="B194" s="174" t="s">
        <v>158</v>
      </c>
      <c r="C194" s="175">
        <f>ROUND(SUM(F194:I194),0)</f>
        <v>44130</v>
      </c>
      <c r="D194" s="176" t="str">
        <f>+C185</f>
        <v>M3</v>
      </c>
      <c r="E194" s="177"/>
      <c r="F194" s="178">
        <f>SUM(F189:F193)</f>
        <v>41989.290564529612</v>
      </c>
      <c r="G194" s="178">
        <f>SUM(G189:G193)</f>
        <v>0</v>
      </c>
      <c r="H194" s="178">
        <f>SUM(H189:H193)</f>
        <v>1189.1500000000001</v>
      </c>
      <c r="I194" s="179">
        <f>SUM(I189:I193)</f>
        <v>951.32</v>
      </c>
    </row>
    <row r="195" spans="1:10" ht="16.5" thickTop="1" thickBot="1"/>
    <row r="196" spans="1:10" ht="16.5" thickTop="1">
      <c r="A196" s="433" t="s">
        <v>138</v>
      </c>
      <c r="B196" s="434"/>
      <c r="C196" s="435">
        <v>3.06</v>
      </c>
      <c r="D196" s="436"/>
      <c r="E196" s="436"/>
      <c r="F196" s="436"/>
      <c r="G196" s="436"/>
      <c r="H196" s="436"/>
      <c r="I196" s="437"/>
      <c r="J196" s="272"/>
    </row>
    <row r="197" spans="1:10" ht="31.15" customHeight="1">
      <c r="A197" s="438" t="s">
        <v>139</v>
      </c>
      <c r="B197" s="439"/>
      <c r="C197" s="440" t="s">
        <v>191</v>
      </c>
      <c r="D197" s="441"/>
      <c r="E197" s="441"/>
      <c r="F197" s="441"/>
      <c r="G197" s="441"/>
      <c r="H197" s="441"/>
      <c r="I197" s="442"/>
    </row>
    <row r="198" spans="1:10" ht="15.75">
      <c r="A198" s="438" t="s">
        <v>140</v>
      </c>
      <c r="B198" s="439"/>
      <c r="C198" s="443" t="s">
        <v>27</v>
      </c>
      <c r="D198" s="444"/>
      <c r="E198" s="444"/>
      <c r="F198" s="444"/>
      <c r="G198" s="444"/>
      <c r="H198" s="444"/>
      <c r="I198" s="445"/>
    </row>
    <row r="199" spans="1:10" ht="15.75">
      <c r="A199" s="421" t="s">
        <v>141</v>
      </c>
      <c r="B199" s="423" t="s">
        <v>142</v>
      </c>
      <c r="C199" s="423" t="s">
        <v>143</v>
      </c>
      <c r="D199" s="426" t="s">
        <v>144</v>
      </c>
      <c r="E199" s="428" t="s">
        <v>145</v>
      </c>
      <c r="F199" s="430" t="s">
        <v>146</v>
      </c>
      <c r="G199" s="431"/>
      <c r="H199" s="431"/>
      <c r="I199" s="432"/>
    </row>
    <row r="200" spans="1:10" ht="32.25" thickBot="1">
      <c r="A200" s="422"/>
      <c r="B200" s="424"/>
      <c r="C200" s="425"/>
      <c r="D200" s="427"/>
      <c r="E200" s="429"/>
      <c r="F200" s="210" t="s">
        <v>147</v>
      </c>
      <c r="G200" s="210" t="s">
        <v>148</v>
      </c>
      <c r="H200" s="210" t="s">
        <v>149</v>
      </c>
      <c r="I200" s="211" t="s">
        <v>150</v>
      </c>
    </row>
    <row r="201" spans="1:10" ht="17.25" thickTop="1" thickBot="1">
      <c r="A201" s="212"/>
      <c r="B201" s="213"/>
      <c r="C201" s="213"/>
      <c r="D201" s="214"/>
      <c r="E201" s="215"/>
      <c r="F201" s="213"/>
      <c r="G201" s="213"/>
      <c r="H201" s="213"/>
      <c r="I201" s="213"/>
    </row>
    <row r="202" spans="1:10" ht="16.5" thickTop="1">
      <c r="A202" s="216" t="s">
        <v>156</v>
      </c>
      <c r="B202" s="217" t="s">
        <v>183</v>
      </c>
      <c r="C202" s="218" t="s">
        <v>152</v>
      </c>
      <c r="D202" s="249">
        <v>0.08</v>
      </c>
      <c r="E202" s="194">
        <f>+VLOOKUP(B202,[8]Cuadrillas!$A$65:$E$79,5,0)</f>
        <v>330907.33907674078</v>
      </c>
      <c r="F202" s="219">
        <f t="shared" ref="F202:F205" si="41">IF(A202="MO",D202*E202,"")</f>
        <v>26472.587126139264</v>
      </c>
      <c r="G202" s="219" t="str">
        <f t="shared" ref="G202:G205" si="42">IF(A202="MA",D202*E202,"")</f>
        <v/>
      </c>
      <c r="H202" s="219" t="str">
        <f t="shared" ref="H202:H205" si="43">IF(A202="HE",D202*E202,"")</f>
        <v/>
      </c>
      <c r="I202" s="220" t="str">
        <f t="shared" ref="I202:I205" si="44">IF(A202="OT",D202*E202,"")</f>
        <v/>
      </c>
    </row>
    <row r="203" spans="1:10" ht="15.75">
      <c r="A203" s="250" t="s">
        <v>163</v>
      </c>
      <c r="B203" s="251" t="s">
        <v>168</v>
      </c>
      <c r="C203" s="252" t="s">
        <v>157</v>
      </c>
      <c r="D203" s="253">
        <v>0.05</v>
      </c>
      <c r="E203" s="254">
        <f>F202</f>
        <v>26472.587126139264</v>
      </c>
      <c r="F203" s="219" t="str">
        <f t="shared" si="41"/>
        <v/>
      </c>
      <c r="G203" s="219" t="str">
        <f t="shared" si="42"/>
        <v/>
      </c>
      <c r="H203" s="219" t="str">
        <f t="shared" si="43"/>
        <v/>
      </c>
      <c r="I203" s="220">
        <f t="shared" si="44"/>
        <v>1323.6293563069632</v>
      </c>
    </row>
    <row r="204" spans="1:10" ht="15.75">
      <c r="A204" s="250" t="s">
        <v>151</v>
      </c>
      <c r="B204" s="233" t="s">
        <v>160</v>
      </c>
      <c r="C204" s="234" t="s">
        <v>157</v>
      </c>
      <c r="D204" s="255">
        <v>0.1</v>
      </c>
      <c r="E204" s="236">
        <f>F202</f>
        <v>26472.587126139264</v>
      </c>
      <c r="F204" s="219" t="str">
        <f t="shared" si="41"/>
        <v/>
      </c>
      <c r="G204" s="219" t="str">
        <f t="shared" si="42"/>
        <v/>
      </c>
      <c r="H204" s="219">
        <f t="shared" si="43"/>
        <v>2647.2587126139265</v>
      </c>
      <c r="I204" s="220" t="str">
        <f t="shared" si="44"/>
        <v/>
      </c>
    </row>
    <row r="205" spans="1:10" ht="15.75">
      <c r="A205" s="256" t="s">
        <v>163</v>
      </c>
      <c r="B205" s="246" t="s">
        <v>187</v>
      </c>
      <c r="C205" s="247" t="s">
        <v>157</v>
      </c>
      <c r="D205" s="253">
        <v>0.1</v>
      </c>
      <c r="E205" s="248">
        <f>F202</f>
        <v>26472.587126139264</v>
      </c>
      <c r="F205" s="242" t="str">
        <f t="shared" si="41"/>
        <v/>
      </c>
      <c r="G205" s="242" t="str">
        <f t="shared" si="42"/>
        <v/>
      </c>
      <c r="H205" s="242" t="str">
        <f t="shared" si="43"/>
        <v/>
      </c>
      <c r="I205" s="243">
        <f t="shared" si="44"/>
        <v>2647.2587126139265</v>
      </c>
    </row>
    <row r="206" spans="1:10" ht="15.75">
      <c r="A206" s="237"/>
      <c r="B206" s="238"/>
      <c r="C206" s="239"/>
      <c r="D206" s="240"/>
      <c r="E206" s="241"/>
      <c r="F206" s="242"/>
      <c r="G206" s="242"/>
      <c r="H206" s="242"/>
      <c r="I206" s="243"/>
    </row>
    <row r="207" spans="1:10" ht="16.5" thickBot="1">
      <c r="A207" s="223"/>
      <c r="B207" s="210" t="s">
        <v>158</v>
      </c>
      <c r="C207" s="224">
        <f>ROUND((SUM(F207:I207)),0)</f>
        <v>33091</v>
      </c>
      <c r="D207" s="225" t="str">
        <f>+C198</f>
        <v>m3</v>
      </c>
      <c r="E207" s="226"/>
      <c r="F207" s="227">
        <f>SUM(F202:F205)</f>
        <v>26472.587126139264</v>
      </c>
      <c r="G207" s="227">
        <f>SUM(G202:G205)</f>
        <v>0</v>
      </c>
      <c r="H207" s="227">
        <f>SUM(H202:H205)</f>
        <v>2647.2587126139265</v>
      </c>
      <c r="I207" s="228">
        <f>SUM(I202:I205)</f>
        <v>3970.88806892089</v>
      </c>
    </row>
    <row r="208" spans="1:10" ht="17.25" thickTop="1" thickBot="1">
      <c r="A208" s="273"/>
      <c r="B208" s="274"/>
      <c r="C208" s="275"/>
      <c r="D208" s="270"/>
      <c r="E208" s="271"/>
      <c r="F208" s="276"/>
      <c r="G208" s="276"/>
      <c r="H208" s="276"/>
      <c r="I208" s="277"/>
    </row>
    <row r="209" spans="1:10" s="257" customFormat="1" ht="16.5" customHeight="1" thickTop="1">
      <c r="A209" s="457" t="s">
        <v>138</v>
      </c>
      <c r="B209" s="458"/>
      <c r="C209" s="459">
        <v>3.07</v>
      </c>
      <c r="D209" s="460"/>
      <c r="E209" s="460"/>
      <c r="F209" s="460"/>
      <c r="G209" s="460"/>
      <c r="H209" s="460"/>
      <c r="I209" s="461"/>
      <c r="J209" s="278"/>
    </row>
    <row r="210" spans="1:10" s="257" customFormat="1" ht="31.15" customHeight="1">
      <c r="A210" s="462" t="s">
        <v>139</v>
      </c>
      <c r="B210" s="463"/>
      <c r="C210" s="440" t="s">
        <v>192</v>
      </c>
      <c r="D210" s="441"/>
      <c r="E210" s="441"/>
      <c r="F210" s="441"/>
      <c r="G210" s="441"/>
      <c r="H210" s="441"/>
      <c r="I210" s="442"/>
    </row>
    <row r="211" spans="1:10" s="257" customFormat="1" ht="15.75" customHeight="1">
      <c r="A211" s="462" t="s">
        <v>140</v>
      </c>
      <c r="B211" s="463"/>
      <c r="C211" s="464" t="s">
        <v>27</v>
      </c>
      <c r="D211" s="465"/>
      <c r="E211" s="465"/>
      <c r="F211" s="465"/>
      <c r="G211" s="465"/>
      <c r="H211" s="465"/>
      <c r="I211" s="466"/>
    </row>
    <row r="212" spans="1:10" s="257" customFormat="1" ht="15.75">
      <c r="A212" s="446" t="s">
        <v>141</v>
      </c>
      <c r="B212" s="448" t="s">
        <v>142</v>
      </c>
      <c r="C212" s="448" t="s">
        <v>143</v>
      </c>
      <c r="D212" s="450" t="s">
        <v>144</v>
      </c>
      <c r="E212" s="452" t="s">
        <v>145</v>
      </c>
      <c r="F212" s="454" t="s">
        <v>146</v>
      </c>
      <c r="G212" s="455"/>
      <c r="H212" s="455"/>
      <c r="I212" s="456"/>
    </row>
    <row r="213" spans="1:10" s="257" customFormat="1" ht="32.25" thickBot="1">
      <c r="A213" s="447"/>
      <c r="B213" s="449"/>
      <c r="C213" s="449"/>
      <c r="D213" s="451"/>
      <c r="E213" s="453"/>
      <c r="F213" s="258" t="s">
        <v>147</v>
      </c>
      <c r="G213" s="258" t="s">
        <v>148</v>
      </c>
      <c r="H213" s="258" t="s">
        <v>149</v>
      </c>
      <c r="I213" s="259" t="s">
        <v>150</v>
      </c>
    </row>
    <row r="214" spans="1:10" s="257" customFormat="1" ht="17.25" thickTop="1" thickBot="1">
      <c r="A214" s="260"/>
      <c r="B214" s="260"/>
      <c r="C214" s="260"/>
      <c r="D214" s="261"/>
      <c r="E214" s="262"/>
      <c r="F214" s="260"/>
      <c r="G214" s="260"/>
      <c r="H214" s="260"/>
      <c r="I214" s="260"/>
    </row>
    <row r="215" spans="1:10" s="257" customFormat="1" ht="16.5" thickTop="1">
      <c r="A215" s="250" t="s">
        <v>156</v>
      </c>
      <c r="B215" s="263" t="s">
        <v>167</v>
      </c>
      <c r="C215" s="252" t="s">
        <v>152</v>
      </c>
      <c r="D215" s="264">
        <v>7.0000000000000007E-2</v>
      </c>
      <c r="E215" s="194">
        <f>+VLOOKUP(B215,[8]Cuadrillas!$A$65:$E$79,5,0)</f>
        <v>57562.659994074093</v>
      </c>
      <c r="F215" s="265">
        <f t="shared" ref="F215:F219" si="45">IF(A215="MO",D215*E215,"")</f>
        <v>4029.3861995851867</v>
      </c>
      <c r="G215" s="265" t="str">
        <f t="shared" ref="G215:G219" si="46">IF(A215="MA",D215*E215,"")</f>
        <v/>
      </c>
      <c r="H215" s="265" t="str">
        <f t="shared" ref="H215:H219" si="47">IF(A215="HE",D215*E215,"")</f>
        <v/>
      </c>
      <c r="I215" s="266" t="str">
        <f t="shared" ref="I215:I219" si="48">IF(A215="OT",D215*E215,"")</f>
        <v/>
      </c>
    </row>
    <row r="216" spans="1:10" s="257" customFormat="1" ht="15.75">
      <c r="A216" s="250" t="s">
        <v>151</v>
      </c>
      <c r="B216" s="263" t="s">
        <v>188</v>
      </c>
      <c r="C216" s="252" t="s">
        <v>176</v>
      </c>
      <c r="D216" s="264">
        <v>5.5E-2</v>
      </c>
      <c r="E216" s="236">
        <f>175400*1.25</f>
        <v>219250</v>
      </c>
      <c r="F216" s="265" t="str">
        <f t="shared" si="45"/>
        <v/>
      </c>
      <c r="G216" s="265" t="str">
        <f t="shared" si="46"/>
        <v/>
      </c>
      <c r="H216" s="265">
        <f t="shared" si="47"/>
        <v>12058.75</v>
      </c>
      <c r="I216" s="266" t="str">
        <f t="shared" si="48"/>
        <v/>
      </c>
    </row>
    <row r="217" spans="1:10" s="257" customFormat="1" ht="15.75">
      <c r="A217" s="250" t="s">
        <v>163</v>
      </c>
      <c r="B217" s="233" t="s">
        <v>168</v>
      </c>
      <c r="C217" s="234" t="s">
        <v>157</v>
      </c>
      <c r="D217" s="264">
        <v>0.05</v>
      </c>
      <c r="E217" s="236">
        <f>F215</f>
        <v>4029.3861995851867</v>
      </c>
      <c r="F217" s="265" t="str">
        <f t="shared" si="45"/>
        <v/>
      </c>
      <c r="G217" s="265" t="str">
        <f t="shared" si="46"/>
        <v/>
      </c>
      <c r="H217" s="265" t="str">
        <f t="shared" si="47"/>
        <v/>
      </c>
      <c r="I217" s="266">
        <f t="shared" si="48"/>
        <v>201.46930997925935</v>
      </c>
    </row>
    <row r="218" spans="1:10" s="257" customFormat="1" ht="15.75">
      <c r="A218" s="250" t="s">
        <v>151</v>
      </c>
      <c r="B218" s="233" t="s">
        <v>160</v>
      </c>
      <c r="C218" s="234" t="s">
        <v>157</v>
      </c>
      <c r="D218" s="264">
        <v>0.1</v>
      </c>
      <c r="E218" s="236">
        <f>F215</f>
        <v>4029.3861995851867</v>
      </c>
      <c r="F218" s="265" t="str">
        <f t="shared" si="45"/>
        <v/>
      </c>
      <c r="G218" s="265" t="str">
        <f t="shared" si="46"/>
        <v/>
      </c>
      <c r="H218" s="265">
        <f t="shared" si="47"/>
        <v>402.9386199585187</v>
      </c>
      <c r="I218" s="266" t="str">
        <f t="shared" si="48"/>
        <v/>
      </c>
    </row>
    <row r="219" spans="1:10" s="257" customFormat="1" ht="15.75">
      <c r="A219" s="250" t="s">
        <v>163</v>
      </c>
      <c r="B219" s="267" t="s">
        <v>189</v>
      </c>
      <c r="C219" s="252" t="s">
        <v>190</v>
      </c>
      <c r="D219" s="264">
        <v>1</v>
      </c>
      <c r="E219" s="254">
        <f>2727*1.06*1.3</f>
        <v>3757.8060000000005</v>
      </c>
      <c r="F219" s="265" t="str">
        <f t="shared" si="45"/>
        <v/>
      </c>
      <c r="G219" s="265" t="str">
        <f t="shared" si="46"/>
        <v/>
      </c>
      <c r="H219" s="265" t="str">
        <f t="shared" si="47"/>
        <v/>
      </c>
      <c r="I219" s="266">
        <f t="shared" si="48"/>
        <v>3757.8060000000005</v>
      </c>
    </row>
    <row r="220" spans="1:10" s="257" customFormat="1" ht="16.5" thickBot="1">
      <c r="A220" s="223"/>
      <c r="B220" s="210" t="s">
        <v>158</v>
      </c>
      <c r="C220" s="224">
        <f>ROUND((SUM(F220:I220)),0)</f>
        <v>20450</v>
      </c>
      <c r="D220" s="225" t="str">
        <f>+C211</f>
        <v>m3</v>
      </c>
      <c r="E220" s="226"/>
      <c r="F220" s="268">
        <f>SUM(F215:F219)</f>
        <v>4029.3861995851867</v>
      </c>
      <c r="G220" s="268">
        <f>SUM(G215:G219)</f>
        <v>0</v>
      </c>
      <c r="H220" s="268">
        <f>SUM(H215:H219)</f>
        <v>12461.688619958519</v>
      </c>
      <c r="I220" s="269">
        <f>SUM(I215:I219)</f>
        <v>3959.2753099792599</v>
      </c>
    </row>
    <row r="221" spans="1:10" ht="16.5" thickTop="1" thickBot="1"/>
    <row r="222" spans="1:10" s="153" customFormat="1" ht="16.5" thickTop="1">
      <c r="A222" s="393" t="s">
        <v>138</v>
      </c>
      <c r="B222" s="394"/>
      <c r="C222" s="418">
        <v>3.08</v>
      </c>
      <c r="D222" s="419"/>
      <c r="E222" s="419"/>
      <c r="F222" s="419"/>
      <c r="G222" s="419"/>
      <c r="H222" s="419"/>
      <c r="I222" s="420"/>
    </row>
    <row r="223" spans="1:10" s="153" customFormat="1" ht="15.6" customHeight="1">
      <c r="A223" s="398" t="s">
        <v>139</v>
      </c>
      <c r="B223" s="399"/>
      <c r="C223" s="400" t="s">
        <v>169</v>
      </c>
      <c r="D223" s="401"/>
      <c r="E223" s="401"/>
      <c r="F223" s="401"/>
      <c r="G223" s="401"/>
      <c r="H223" s="401"/>
      <c r="I223" s="402"/>
    </row>
    <row r="224" spans="1:10" s="153" customFormat="1" ht="15.75">
      <c r="A224" s="398" t="s">
        <v>140</v>
      </c>
      <c r="B224" s="399"/>
      <c r="C224" s="400" t="s">
        <v>27</v>
      </c>
      <c r="D224" s="401"/>
      <c r="E224" s="401"/>
      <c r="F224" s="401"/>
      <c r="G224" s="401"/>
      <c r="H224" s="401"/>
      <c r="I224" s="402"/>
    </row>
    <row r="225" spans="1:9" s="153" customFormat="1" ht="15.75">
      <c r="A225" s="403" t="s">
        <v>141</v>
      </c>
      <c r="B225" s="405" t="s">
        <v>142</v>
      </c>
      <c r="C225" s="406" t="s">
        <v>143</v>
      </c>
      <c r="D225" s="408" t="s">
        <v>144</v>
      </c>
      <c r="E225" s="410" t="s">
        <v>145</v>
      </c>
      <c r="F225" s="412" t="s">
        <v>146</v>
      </c>
      <c r="G225" s="413"/>
      <c r="H225" s="413"/>
      <c r="I225" s="414"/>
    </row>
    <row r="226" spans="1:9" s="153" customFormat="1" ht="32.25" thickBot="1">
      <c r="A226" s="404"/>
      <c r="B226" s="406"/>
      <c r="C226" s="407"/>
      <c r="D226" s="409"/>
      <c r="E226" s="411"/>
      <c r="F226" s="154" t="s">
        <v>147</v>
      </c>
      <c r="G226" s="154" t="s">
        <v>148</v>
      </c>
      <c r="H226" s="154" t="s">
        <v>149</v>
      </c>
      <c r="I226" s="155" t="s">
        <v>150</v>
      </c>
    </row>
    <row r="227" spans="1:9" s="153" customFormat="1" ht="17.25" thickTop="1" thickBot="1">
      <c r="A227" s="197"/>
      <c r="B227" s="197"/>
      <c r="C227" s="197"/>
      <c r="D227" s="198"/>
      <c r="E227" s="199"/>
      <c r="F227" s="197"/>
      <c r="G227" s="197"/>
      <c r="H227" s="197"/>
      <c r="I227" s="197"/>
    </row>
    <row r="228" spans="1:9" s="153" customFormat="1" ht="16.5" thickTop="1">
      <c r="A228" s="200" t="s">
        <v>156</v>
      </c>
      <c r="B228" s="201" t="s">
        <v>170</v>
      </c>
      <c r="C228" s="202" t="s">
        <v>152</v>
      </c>
      <c r="D228" s="203">
        <v>8.2210000000000005E-2</v>
      </c>
      <c r="E228" s="194">
        <f>+VLOOKUP(B228,[8]Cuadrillas!$A$65:$E$79,5,0)</f>
        <v>230250.63997629637</v>
      </c>
      <c r="F228" s="164">
        <f>IF(A228="MO",D228*E228,"")</f>
        <v>18928.905112451324</v>
      </c>
      <c r="G228" s="164" t="str">
        <f>IF(A228="MA",D228*E228,"")</f>
        <v/>
      </c>
      <c r="H228" s="164" t="str">
        <f>IF(A228="HE",D228*E228,"")</f>
        <v/>
      </c>
      <c r="I228" s="165" t="str">
        <f>IF(A228="OT",D228*E228,"")</f>
        <v/>
      </c>
    </row>
    <row r="229" spans="1:9" s="153" customFormat="1" ht="15.75">
      <c r="A229" s="166" t="s">
        <v>156</v>
      </c>
      <c r="B229" s="167" t="s">
        <v>168</v>
      </c>
      <c r="C229" s="168" t="s">
        <v>171</v>
      </c>
      <c r="D229" s="169">
        <v>0.1</v>
      </c>
      <c r="E229" s="170">
        <f>F228</f>
        <v>18928.905112451324</v>
      </c>
      <c r="F229" s="171">
        <f>IF(A229="MO",D229*E229,"")</f>
        <v>1892.8905112451325</v>
      </c>
      <c r="G229" s="171" t="str">
        <f>IF(A229="MA",D229*E229,"")</f>
        <v/>
      </c>
      <c r="H229" s="171" t="str">
        <f>IF(A229="HE",D229*E229,"")</f>
        <v/>
      </c>
      <c r="I229" s="172" t="str">
        <f>IF(A229="OT",D229*E229,"")</f>
        <v/>
      </c>
    </row>
    <row r="230" spans="1:9" s="153" customFormat="1" ht="15.75">
      <c r="A230" s="166" t="s">
        <v>151</v>
      </c>
      <c r="B230" s="167" t="s">
        <v>172</v>
      </c>
      <c r="C230" s="168" t="s">
        <v>173</v>
      </c>
      <c r="D230" s="169">
        <v>7.6923076923076927E-2</v>
      </c>
      <c r="E230" s="170">
        <f>40683*1.1*1.06</f>
        <v>47436.378000000004</v>
      </c>
      <c r="F230" s="171" t="str">
        <f t="shared" ref="F230:F231" si="49">IF(A230="MO",D230*E230,"")</f>
        <v/>
      </c>
      <c r="G230" s="171"/>
      <c r="H230" s="171">
        <f t="shared" ref="H230:H231" si="50">IF(A230="HE",D230*E230,"")</f>
        <v>3648.9521538461545</v>
      </c>
      <c r="I230" s="172" t="str">
        <f>IF(A230="OT",D230*E230,"")</f>
        <v/>
      </c>
    </row>
    <row r="231" spans="1:9" s="153" customFormat="1" ht="15.75">
      <c r="A231" s="166" t="s">
        <v>151</v>
      </c>
      <c r="B231" s="167" t="s">
        <v>160</v>
      </c>
      <c r="C231" s="168" t="s">
        <v>171</v>
      </c>
      <c r="D231" s="169">
        <v>0.1</v>
      </c>
      <c r="E231" s="170">
        <f>F228</f>
        <v>18928.905112451324</v>
      </c>
      <c r="F231" s="171" t="str">
        <f t="shared" si="49"/>
        <v/>
      </c>
      <c r="G231" s="171" t="str">
        <f>IF(A231="MA",D231*E231,"")</f>
        <v/>
      </c>
      <c r="H231" s="171">
        <f t="shared" si="50"/>
        <v>1892.8905112451325</v>
      </c>
      <c r="I231" s="172" t="str">
        <f>IF(A231="OT",D231*E231,"")</f>
        <v/>
      </c>
    </row>
    <row r="232" spans="1:9" s="153" customFormat="1" ht="15.75">
      <c r="A232" s="166"/>
      <c r="B232" s="167"/>
      <c r="C232" s="168"/>
      <c r="D232" s="169"/>
      <c r="E232" s="170"/>
      <c r="F232" s="171" t="str">
        <f>IF(A232="MO",D232*E232,"")</f>
        <v/>
      </c>
      <c r="G232" s="171" t="str">
        <f>IF(A232="MA",D232*E232,"")</f>
        <v/>
      </c>
      <c r="H232" s="171" t="str">
        <f>IF(A232="HE",D232*E232,"")</f>
        <v/>
      </c>
      <c r="I232" s="172" t="str">
        <f>IF(A232="OT",D232*E232,"")</f>
        <v/>
      </c>
    </row>
    <row r="233" spans="1:9" s="153" customFormat="1" ht="16.5" thickBot="1">
      <c r="A233" s="173"/>
      <c r="B233" s="174" t="s">
        <v>158</v>
      </c>
      <c r="C233" s="175">
        <f>ROUND(SUM(F233:I233),0)</f>
        <v>26364</v>
      </c>
      <c r="D233" s="176" t="str">
        <f>C224</f>
        <v>m3</v>
      </c>
      <c r="E233" s="177"/>
      <c r="F233" s="178">
        <f>SUM(F228:F232)</f>
        <v>20821.795623696456</v>
      </c>
      <c r="G233" s="178">
        <f>SUM(G228:G232)</f>
        <v>0</v>
      </c>
      <c r="H233" s="178">
        <f>SUM(H228:H232)</f>
        <v>5541.842665091287</v>
      </c>
      <c r="I233" s="179">
        <f>SUM(I228:I232)</f>
        <v>0</v>
      </c>
    </row>
    <row r="234" spans="1:9" s="153" customFormat="1" ht="17.25" thickTop="1" thickBot="1">
      <c r="A234" s="204"/>
      <c r="B234" s="205"/>
      <c r="C234" s="180"/>
      <c r="D234" s="181"/>
      <c r="E234" s="182"/>
      <c r="F234" s="183"/>
      <c r="G234" s="183"/>
      <c r="H234" s="183"/>
      <c r="I234" s="184"/>
    </row>
    <row r="235" spans="1:9" s="153" customFormat="1" ht="16.5" thickTop="1">
      <c r="A235" s="393" t="s">
        <v>138</v>
      </c>
      <c r="B235" s="394"/>
      <c r="C235" s="418">
        <v>3.09</v>
      </c>
      <c r="D235" s="419"/>
      <c r="E235" s="419"/>
      <c r="F235" s="419"/>
      <c r="G235" s="419"/>
      <c r="H235" s="419"/>
      <c r="I235" s="420"/>
    </row>
    <row r="236" spans="1:9" s="153" customFormat="1" ht="15.6" customHeight="1">
      <c r="A236" s="398" t="s">
        <v>139</v>
      </c>
      <c r="B236" s="399"/>
      <c r="C236" s="400" t="s">
        <v>294</v>
      </c>
      <c r="D236" s="401"/>
      <c r="E236" s="401"/>
      <c r="F236" s="401"/>
      <c r="G236" s="401"/>
      <c r="H236" s="401"/>
      <c r="I236" s="402"/>
    </row>
    <row r="237" spans="1:9" s="153" customFormat="1" ht="15.75">
      <c r="A237" s="398" t="s">
        <v>140</v>
      </c>
      <c r="B237" s="399"/>
      <c r="C237" s="400" t="s">
        <v>274</v>
      </c>
      <c r="D237" s="401"/>
      <c r="E237" s="401"/>
      <c r="F237" s="401"/>
      <c r="G237" s="401"/>
      <c r="H237" s="401"/>
      <c r="I237" s="402"/>
    </row>
    <row r="238" spans="1:9" s="153" customFormat="1" ht="15.75">
      <c r="A238" s="403" t="s">
        <v>141</v>
      </c>
      <c r="B238" s="405" t="s">
        <v>142</v>
      </c>
      <c r="C238" s="406" t="s">
        <v>143</v>
      </c>
      <c r="D238" s="408" t="s">
        <v>144</v>
      </c>
      <c r="E238" s="410" t="s">
        <v>145</v>
      </c>
      <c r="F238" s="412" t="s">
        <v>146</v>
      </c>
      <c r="G238" s="413"/>
      <c r="H238" s="413"/>
      <c r="I238" s="414"/>
    </row>
    <row r="239" spans="1:9" s="153" customFormat="1" ht="32.25" thickBot="1">
      <c r="A239" s="404"/>
      <c r="B239" s="406"/>
      <c r="C239" s="407"/>
      <c r="D239" s="409"/>
      <c r="E239" s="411"/>
      <c r="F239" s="154" t="s">
        <v>147</v>
      </c>
      <c r="G239" s="154" t="s">
        <v>148</v>
      </c>
      <c r="H239" s="154" t="s">
        <v>149</v>
      </c>
      <c r="I239" s="155" t="s">
        <v>150</v>
      </c>
    </row>
    <row r="240" spans="1:9" s="153" customFormat="1" ht="17.25" thickTop="1" thickBot="1">
      <c r="A240" s="156"/>
      <c r="B240" s="156"/>
      <c r="C240" s="156"/>
      <c r="D240" s="157"/>
      <c r="E240" s="158"/>
      <c r="F240" s="156"/>
      <c r="G240" s="156"/>
      <c r="H240" s="156"/>
      <c r="I240" s="156"/>
    </row>
    <row r="241" spans="1:9" s="153" customFormat="1" ht="32.25" thickTop="1">
      <c r="A241" s="206" t="s">
        <v>153</v>
      </c>
      <c r="B241" s="233" t="s">
        <v>295</v>
      </c>
      <c r="C241" s="230" t="s">
        <v>27</v>
      </c>
      <c r="D241" s="235">
        <v>1.3</v>
      </c>
      <c r="E241" s="191">
        <v>20000</v>
      </c>
      <c r="F241" s="164" t="str">
        <f t="shared" ref="F241:F246" si="51">IF(A241="MO",D241*E241,"")</f>
        <v/>
      </c>
      <c r="G241" s="164">
        <f t="shared" ref="G241:G246" si="52">IF(A241="MA",D241*E241,"")</f>
        <v>26000</v>
      </c>
      <c r="H241" s="164" t="str">
        <f t="shared" ref="H241:H246" si="53">IF(A241="HE",D241*E241,"")</f>
        <v/>
      </c>
      <c r="I241" s="165" t="str">
        <f t="shared" ref="I241:I246" si="54">IF(A241="OT",D241*E241,"")</f>
        <v/>
      </c>
    </row>
    <row r="242" spans="1:9" s="153" customFormat="1" ht="15.75">
      <c r="A242" s="206" t="s">
        <v>151</v>
      </c>
      <c r="B242" s="229" t="s">
        <v>296</v>
      </c>
      <c r="C242" s="230" t="s">
        <v>199</v>
      </c>
      <c r="D242" s="231">
        <v>0.1</v>
      </c>
      <c r="E242" s="170">
        <v>52360.000000000007</v>
      </c>
      <c r="F242" s="171" t="str">
        <f t="shared" si="51"/>
        <v/>
      </c>
      <c r="G242" s="171" t="str">
        <f t="shared" si="52"/>
        <v/>
      </c>
      <c r="H242" s="171">
        <f t="shared" si="53"/>
        <v>5236.0000000000009</v>
      </c>
      <c r="I242" s="172" t="str">
        <f t="shared" si="54"/>
        <v/>
      </c>
    </row>
    <row r="243" spans="1:9" s="153" customFormat="1" ht="15.75">
      <c r="A243" s="206" t="s">
        <v>156</v>
      </c>
      <c r="B243" s="229" t="s">
        <v>277</v>
      </c>
      <c r="C243" s="230" t="s">
        <v>259</v>
      </c>
      <c r="D243" s="231">
        <v>0.35</v>
      </c>
      <c r="E243" s="170">
        <v>12319</v>
      </c>
      <c r="F243" s="171">
        <f t="shared" si="51"/>
        <v>4311.6499999999996</v>
      </c>
      <c r="G243" s="171" t="str">
        <f t="shared" si="52"/>
        <v/>
      </c>
      <c r="H243" s="171" t="str">
        <f t="shared" si="53"/>
        <v/>
      </c>
      <c r="I243" s="172" t="str">
        <f t="shared" si="54"/>
        <v/>
      </c>
    </row>
    <row r="244" spans="1:9" s="153" customFormat="1" ht="15.75">
      <c r="A244" s="206" t="s">
        <v>156</v>
      </c>
      <c r="B244" s="229" t="s">
        <v>267</v>
      </c>
      <c r="C244" s="230" t="s">
        <v>259</v>
      </c>
      <c r="D244" s="231">
        <v>3</v>
      </c>
      <c r="E244" s="170">
        <v>6343</v>
      </c>
      <c r="F244" s="171">
        <f t="shared" si="51"/>
        <v>19029</v>
      </c>
      <c r="G244" s="171" t="str">
        <f t="shared" si="52"/>
        <v/>
      </c>
      <c r="H244" s="171" t="str">
        <f t="shared" si="53"/>
        <v/>
      </c>
      <c r="I244" s="172" t="str">
        <f t="shared" si="54"/>
        <v/>
      </c>
    </row>
    <row r="245" spans="1:9" s="153" customFormat="1" ht="15.75">
      <c r="A245" s="206" t="s">
        <v>163</v>
      </c>
      <c r="B245" s="233" t="s">
        <v>268</v>
      </c>
      <c r="C245" s="234" t="s">
        <v>261</v>
      </c>
      <c r="D245" s="245">
        <v>0.04</v>
      </c>
      <c r="E245" s="194">
        <v>23341</v>
      </c>
      <c r="F245" s="171" t="str">
        <f t="shared" si="51"/>
        <v/>
      </c>
      <c r="G245" s="171" t="str">
        <f t="shared" si="52"/>
        <v/>
      </c>
      <c r="H245" s="171" t="str">
        <f t="shared" si="53"/>
        <v/>
      </c>
      <c r="I245" s="172">
        <f t="shared" si="54"/>
        <v>933.64</v>
      </c>
    </row>
    <row r="246" spans="1:9" s="153" customFormat="1" ht="15.75">
      <c r="A246" s="166" t="s">
        <v>151</v>
      </c>
      <c r="B246" s="167" t="s">
        <v>258</v>
      </c>
      <c r="C246" s="168" t="s">
        <v>261</v>
      </c>
      <c r="D246" s="169">
        <v>0.05</v>
      </c>
      <c r="E246" s="170">
        <f>E245</f>
        <v>23341</v>
      </c>
      <c r="F246" s="171" t="str">
        <f t="shared" si="51"/>
        <v/>
      </c>
      <c r="G246" s="171" t="str">
        <f t="shared" si="52"/>
        <v/>
      </c>
      <c r="H246" s="171">
        <f t="shared" si="53"/>
        <v>1167.05</v>
      </c>
      <c r="I246" s="172" t="str">
        <f t="shared" si="54"/>
        <v/>
      </c>
    </row>
    <row r="247" spans="1:9" s="153" customFormat="1" ht="16.5" thickBot="1">
      <c r="A247" s="173"/>
      <c r="B247" s="174" t="s">
        <v>158</v>
      </c>
      <c r="C247" s="175">
        <f>ROUND(SUM(F247:I247),0)</f>
        <v>56678</v>
      </c>
      <c r="D247" s="176" t="str">
        <f>+C237</f>
        <v>M3</v>
      </c>
      <c r="E247" s="177"/>
      <c r="F247" s="178">
        <f>ROUND(SUM(F241:F246),0)</f>
        <v>23341</v>
      </c>
      <c r="G247" s="178">
        <f>SUM(G241:G246)</f>
        <v>26000</v>
      </c>
      <c r="H247" s="178">
        <f>SUM(H241:H246)</f>
        <v>6403.0500000000011</v>
      </c>
      <c r="I247" s="179">
        <f>SUM(I241:I246)</f>
        <v>933.64</v>
      </c>
    </row>
    <row r="248" spans="1:9" ht="16.5" thickTop="1" thickBot="1"/>
    <row r="249" spans="1:9" s="153" customFormat="1" ht="16.5" thickTop="1">
      <c r="A249" s="479" t="s">
        <v>138</v>
      </c>
      <c r="B249" s="480"/>
      <c r="C249" s="500">
        <v>3.1</v>
      </c>
      <c r="D249" s="501"/>
      <c r="E249" s="501"/>
      <c r="F249" s="501"/>
      <c r="G249" s="501"/>
      <c r="H249" s="501"/>
      <c r="I249" s="502"/>
    </row>
    <row r="250" spans="1:9" s="153" customFormat="1" ht="30.6" customHeight="1">
      <c r="A250" s="481" t="s">
        <v>139</v>
      </c>
      <c r="B250" s="482"/>
      <c r="C250" s="440" t="s">
        <v>35</v>
      </c>
      <c r="D250" s="441"/>
      <c r="E250" s="441"/>
      <c r="F250" s="441"/>
      <c r="G250" s="441"/>
      <c r="H250" s="441"/>
      <c r="I250" s="442"/>
    </row>
    <row r="251" spans="1:9" s="153" customFormat="1" ht="15.75">
      <c r="A251" s="481" t="s">
        <v>140</v>
      </c>
      <c r="B251" s="482"/>
      <c r="C251" s="483" t="s">
        <v>274</v>
      </c>
      <c r="D251" s="484"/>
      <c r="E251" s="484"/>
      <c r="F251" s="484"/>
      <c r="G251" s="484"/>
      <c r="H251" s="484"/>
      <c r="I251" s="485"/>
    </row>
    <row r="252" spans="1:9" s="153" customFormat="1" ht="15.75">
      <c r="A252" s="467" t="s">
        <v>141</v>
      </c>
      <c r="B252" s="469" t="s">
        <v>142</v>
      </c>
      <c r="C252" s="470" t="s">
        <v>143</v>
      </c>
      <c r="D252" s="472" t="s">
        <v>144</v>
      </c>
      <c r="E252" s="474" t="s">
        <v>145</v>
      </c>
      <c r="F252" s="476" t="s">
        <v>146</v>
      </c>
      <c r="G252" s="477"/>
      <c r="H252" s="477"/>
      <c r="I252" s="478"/>
    </row>
    <row r="253" spans="1:9" s="153" customFormat="1" ht="32.25" thickBot="1">
      <c r="A253" s="468"/>
      <c r="B253" s="470"/>
      <c r="C253" s="471"/>
      <c r="D253" s="473"/>
      <c r="E253" s="475"/>
      <c r="F253" s="290" t="s">
        <v>147</v>
      </c>
      <c r="G253" s="290" t="s">
        <v>148</v>
      </c>
      <c r="H253" s="290" t="s">
        <v>149</v>
      </c>
      <c r="I253" s="291" t="s">
        <v>150</v>
      </c>
    </row>
    <row r="254" spans="1:9" s="153" customFormat="1" ht="17.25" thickTop="1" thickBot="1">
      <c r="A254" s="292"/>
      <c r="B254" s="292"/>
      <c r="C254" s="292"/>
      <c r="D254" s="293"/>
      <c r="E254" s="294"/>
      <c r="F254" s="292"/>
      <c r="G254" s="292"/>
      <c r="H254" s="292"/>
      <c r="I254" s="292"/>
    </row>
    <row r="255" spans="1:9" s="153" customFormat="1" ht="16.5" thickTop="1">
      <c r="A255" s="206" t="s">
        <v>151</v>
      </c>
      <c r="B255" s="298" t="s">
        <v>297</v>
      </c>
      <c r="C255" s="230" t="s">
        <v>199</v>
      </c>
      <c r="D255" s="235">
        <v>0.1</v>
      </c>
      <c r="E255" s="295">
        <v>37485</v>
      </c>
      <c r="F255" s="207" t="str">
        <f>IF(A255="MO",D255*E255,"")</f>
        <v/>
      </c>
      <c r="G255" s="207" t="str">
        <f>IF(A255="MA",D255*E255,"")</f>
        <v/>
      </c>
      <c r="H255" s="207">
        <f>IF(A255="HE",D255*E255,"")</f>
        <v>3748.5</v>
      </c>
      <c r="I255" s="208" t="str">
        <f>IF(A255="OT",D255*E255,"")</f>
        <v/>
      </c>
    </row>
    <row r="256" spans="1:9" s="153" customFormat="1" ht="15.75">
      <c r="A256" s="206" t="s">
        <v>163</v>
      </c>
      <c r="B256" s="298" t="s">
        <v>298</v>
      </c>
      <c r="C256" s="230" t="s">
        <v>299</v>
      </c>
      <c r="D256" s="235">
        <v>15</v>
      </c>
      <c r="E256" s="232">
        <v>791</v>
      </c>
      <c r="F256" s="207" t="str">
        <f>IF(A256="MO",D256*E256,"")</f>
        <v/>
      </c>
      <c r="G256" s="207" t="str">
        <f>IF(A256="MA",D256*E256,"")</f>
        <v/>
      </c>
      <c r="H256" s="207" t="str">
        <f>IF(A256="HE",D256*E256,"")</f>
        <v/>
      </c>
      <c r="I256" s="208">
        <f>IF(A256="OT",D256*E256,"")</f>
        <v>11865</v>
      </c>
    </row>
    <row r="257" spans="1:11" s="153" customFormat="1" ht="15.75">
      <c r="A257" s="206" t="s">
        <v>153</v>
      </c>
      <c r="B257" s="298" t="s">
        <v>300</v>
      </c>
      <c r="C257" s="230" t="s">
        <v>27</v>
      </c>
      <c r="D257" s="235">
        <v>1.25</v>
      </c>
      <c r="E257" s="232">
        <v>22568</v>
      </c>
      <c r="F257" s="207" t="str">
        <f t="shared" ref="F257:F258" si="55">IF(A257="MO",D257*E257,"")</f>
        <v/>
      </c>
      <c r="G257" s="207">
        <f t="shared" ref="G257:G258" si="56">IF(A257="MA",D257*E257,"")</f>
        <v>28210</v>
      </c>
      <c r="H257" s="207" t="str">
        <f t="shared" ref="H257:H258" si="57">IF(A257="HE",D257*E257,"")</f>
        <v/>
      </c>
      <c r="I257" s="208" t="str">
        <f t="shared" ref="I257:I258" si="58">IF(A257="OT",D257*E257,"")</f>
        <v/>
      </c>
    </row>
    <row r="258" spans="1:11" s="153" customFormat="1" ht="15.75">
      <c r="A258" s="206" t="s">
        <v>156</v>
      </c>
      <c r="B258" s="298" t="s">
        <v>266</v>
      </c>
      <c r="C258" s="230" t="s">
        <v>259</v>
      </c>
      <c r="D258" s="235">
        <v>1</v>
      </c>
      <c r="E258" s="232">
        <v>9331</v>
      </c>
      <c r="F258" s="207">
        <f t="shared" si="55"/>
        <v>9331</v>
      </c>
      <c r="G258" s="207" t="str">
        <f t="shared" si="56"/>
        <v/>
      </c>
      <c r="H258" s="207" t="str">
        <f t="shared" si="57"/>
        <v/>
      </c>
      <c r="I258" s="208" t="str">
        <f t="shared" si="58"/>
        <v/>
      </c>
    </row>
    <row r="259" spans="1:11" s="153" customFormat="1" ht="15.75">
      <c r="A259" s="206" t="s">
        <v>156</v>
      </c>
      <c r="B259" s="298" t="s">
        <v>267</v>
      </c>
      <c r="C259" s="230" t="s">
        <v>259</v>
      </c>
      <c r="D259" s="235">
        <v>2</v>
      </c>
      <c r="E259" s="232">
        <v>6343</v>
      </c>
      <c r="F259" s="207">
        <f t="shared" ref="F259:F261" si="59">IF(A259="MO",D259*E259,"")</f>
        <v>12686</v>
      </c>
      <c r="G259" s="207" t="str">
        <f t="shared" ref="G259:G261" si="60">IF(A259="MA",D259*E259,"")</f>
        <v/>
      </c>
      <c r="H259" s="207" t="str">
        <f t="shared" ref="H259:H261" si="61">IF(A259="HE",D259*E259,"")</f>
        <v/>
      </c>
      <c r="I259" s="208" t="str">
        <f t="shared" ref="I259:I261" si="62">IF(A259="OT",D259*E259,"")</f>
        <v/>
      </c>
    </row>
    <row r="260" spans="1:11" s="153" customFormat="1" ht="15.75">
      <c r="A260" s="206" t="s">
        <v>163</v>
      </c>
      <c r="B260" s="298" t="s">
        <v>268</v>
      </c>
      <c r="C260" s="230" t="s">
        <v>261</v>
      </c>
      <c r="D260" s="235">
        <v>0.04</v>
      </c>
      <c r="E260" s="232">
        <v>22017</v>
      </c>
      <c r="F260" s="207" t="str">
        <f t="shared" si="59"/>
        <v/>
      </c>
      <c r="G260" s="207" t="str">
        <f t="shared" si="60"/>
        <v/>
      </c>
      <c r="H260" s="207" t="str">
        <f t="shared" si="61"/>
        <v/>
      </c>
      <c r="I260" s="208">
        <f t="shared" si="62"/>
        <v>880.68000000000006</v>
      </c>
    </row>
    <row r="261" spans="1:11" s="153" customFormat="1" ht="15.75">
      <c r="A261" s="206" t="s">
        <v>151</v>
      </c>
      <c r="B261" s="298" t="s">
        <v>258</v>
      </c>
      <c r="C261" s="230" t="s">
        <v>261</v>
      </c>
      <c r="D261" s="235">
        <v>0.05</v>
      </c>
      <c r="E261" s="232">
        <v>22017</v>
      </c>
      <c r="F261" s="207" t="str">
        <f t="shared" si="59"/>
        <v/>
      </c>
      <c r="G261" s="207" t="str">
        <f t="shared" si="60"/>
        <v/>
      </c>
      <c r="H261" s="207">
        <f t="shared" si="61"/>
        <v>1100.8500000000001</v>
      </c>
      <c r="I261" s="208" t="str">
        <f t="shared" si="62"/>
        <v/>
      </c>
    </row>
    <row r="262" spans="1:11" s="153" customFormat="1" ht="15.75">
      <c r="A262" s="206"/>
      <c r="B262" s="296"/>
      <c r="C262" s="230"/>
      <c r="D262" s="231"/>
      <c r="E262" s="232"/>
      <c r="F262" s="207" t="str">
        <f>IF(A262="MO",D262*E262,"")</f>
        <v/>
      </c>
      <c r="G262" s="207" t="str">
        <f>IF(A262="MA",D262*E262,"")</f>
        <v/>
      </c>
      <c r="H262" s="207" t="str">
        <f>IF(A262="HE",D262*E262,"")</f>
        <v/>
      </c>
      <c r="I262" s="208" t="str">
        <f>IF(A262="OT",D262*E262,"")</f>
        <v/>
      </c>
    </row>
    <row r="263" spans="1:11" s="153" customFormat="1" ht="16.5" thickBot="1">
      <c r="A263" s="223"/>
      <c r="B263" s="210" t="s">
        <v>158</v>
      </c>
      <c r="C263" s="299">
        <f>ROUND(SUM(F263:I263),0)</f>
        <v>67822</v>
      </c>
      <c r="D263" s="225" t="str">
        <f>+C251</f>
        <v>M3</v>
      </c>
      <c r="E263" s="226"/>
      <c r="F263" s="268">
        <f>SUM(F255:F262)</f>
        <v>22017</v>
      </c>
      <c r="G263" s="268">
        <f>SUM(G255:G262)</f>
        <v>28210</v>
      </c>
      <c r="H263" s="268">
        <f>SUM(H255:H262)</f>
        <v>4849.3500000000004</v>
      </c>
      <c r="I263" s="269">
        <f>SUM(I255:I262)</f>
        <v>12745.68</v>
      </c>
    </row>
    <row r="264" spans="1:11" ht="16.5" thickTop="1" thickBot="1"/>
    <row r="265" spans="1:11" s="153" customFormat="1" ht="16.5" thickTop="1">
      <c r="A265" s="393" t="s">
        <v>138</v>
      </c>
      <c r="B265" s="394"/>
      <c r="C265" s="415">
        <v>3.11</v>
      </c>
      <c r="D265" s="416"/>
      <c r="E265" s="416"/>
      <c r="F265" s="416"/>
      <c r="G265" s="416"/>
      <c r="H265" s="416"/>
      <c r="I265" s="417"/>
    </row>
    <row r="266" spans="1:11" s="153" customFormat="1" ht="15.6" customHeight="1">
      <c r="A266" s="398" t="s">
        <v>139</v>
      </c>
      <c r="B266" s="399"/>
      <c r="C266" s="400" t="s">
        <v>301</v>
      </c>
      <c r="D266" s="401"/>
      <c r="E266" s="401"/>
      <c r="F266" s="401"/>
      <c r="G266" s="401"/>
      <c r="H266" s="401"/>
      <c r="I266" s="402"/>
    </row>
    <row r="267" spans="1:11" s="153" customFormat="1" ht="15.75">
      <c r="A267" s="398" t="s">
        <v>140</v>
      </c>
      <c r="B267" s="399"/>
      <c r="C267" s="400" t="s">
        <v>274</v>
      </c>
      <c r="D267" s="401"/>
      <c r="E267" s="401"/>
      <c r="F267" s="401"/>
      <c r="G267" s="401"/>
      <c r="H267" s="401"/>
      <c r="I267" s="402"/>
    </row>
    <row r="268" spans="1:11" s="153" customFormat="1" ht="15.75">
      <c r="A268" s="403" t="s">
        <v>141</v>
      </c>
      <c r="B268" s="405" t="s">
        <v>142</v>
      </c>
      <c r="C268" s="406" t="s">
        <v>143</v>
      </c>
      <c r="D268" s="408" t="s">
        <v>144</v>
      </c>
      <c r="E268" s="410" t="s">
        <v>145</v>
      </c>
      <c r="F268" s="412" t="s">
        <v>146</v>
      </c>
      <c r="G268" s="413"/>
      <c r="H268" s="413"/>
      <c r="I268" s="414"/>
    </row>
    <row r="269" spans="1:11" s="153" customFormat="1" ht="32.25" thickBot="1">
      <c r="A269" s="404"/>
      <c r="B269" s="406"/>
      <c r="C269" s="407"/>
      <c r="D269" s="409"/>
      <c r="E269" s="411"/>
      <c r="F269" s="154" t="s">
        <v>147</v>
      </c>
      <c r="G269" s="154" t="s">
        <v>148</v>
      </c>
      <c r="H269" s="154" t="s">
        <v>149</v>
      </c>
      <c r="I269" s="155" t="s">
        <v>150</v>
      </c>
      <c r="K269" s="153" t="s">
        <v>216</v>
      </c>
    </row>
    <row r="270" spans="1:11" s="153" customFormat="1" ht="17.25" thickTop="1" thickBot="1">
      <c r="A270" s="156"/>
      <c r="B270" s="156"/>
      <c r="C270" s="156"/>
      <c r="D270" s="157"/>
      <c r="E270" s="158"/>
      <c r="F270" s="156"/>
      <c r="G270" s="156"/>
      <c r="H270" s="156"/>
      <c r="I270" s="156"/>
    </row>
    <row r="271" spans="1:11" s="153" customFormat="1" ht="16.5" thickTop="1">
      <c r="A271" s="206" t="s">
        <v>151</v>
      </c>
      <c r="B271" s="298" t="s">
        <v>302</v>
      </c>
      <c r="C271" s="230" t="s">
        <v>292</v>
      </c>
      <c r="D271" s="235">
        <v>1.5959974651457539E-2</v>
      </c>
      <c r="E271" s="295">
        <v>74970</v>
      </c>
      <c r="F271" s="207" t="str">
        <f>IF(A271="MO",D271*E271,"")</f>
        <v/>
      </c>
      <c r="G271" s="207" t="str">
        <f>IF(A271="MA",D271*E271,"")</f>
        <v/>
      </c>
      <c r="H271" s="207">
        <f>IF(A271="HE",D271*E271,"")</f>
        <v>1196.5192996197718</v>
      </c>
      <c r="I271" s="208" t="str">
        <f>IF(A271="OT",D271*E271,"")</f>
        <v/>
      </c>
    </row>
    <row r="272" spans="1:11" s="153" customFormat="1" ht="15.75">
      <c r="A272" s="206" t="s">
        <v>153</v>
      </c>
      <c r="B272" s="298" t="s">
        <v>303</v>
      </c>
      <c r="C272" s="230" t="s">
        <v>27</v>
      </c>
      <c r="D272" s="235">
        <v>1.05</v>
      </c>
      <c r="E272" s="232">
        <v>68730</v>
      </c>
      <c r="F272" s="207" t="str">
        <f>IF(A272="MO",D272*E272,"")</f>
        <v/>
      </c>
      <c r="G272" s="207">
        <f>IF(A272="MA",D272*E272,"")</f>
        <v>72166.5</v>
      </c>
      <c r="H272" s="207" t="str">
        <f>IF(A272="HE",D272*E272,"")</f>
        <v/>
      </c>
      <c r="I272" s="208" t="str">
        <f>IF(A272="OT",D272*E272,"")</f>
        <v/>
      </c>
    </row>
    <row r="273" spans="1:9" s="153" customFormat="1" ht="15.75">
      <c r="A273" s="206" t="s">
        <v>153</v>
      </c>
      <c r="B273" s="298" t="s">
        <v>289</v>
      </c>
      <c r="C273" s="230" t="s">
        <v>290</v>
      </c>
      <c r="D273" s="235">
        <v>100</v>
      </c>
      <c r="E273" s="232">
        <v>5</v>
      </c>
      <c r="F273" s="207" t="str">
        <f t="shared" ref="F273:F275" si="63">IF(A273="MO",D273*E273,"")</f>
        <v/>
      </c>
      <c r="G273" s="207">
        <f t="shared" ref="G273:G275" si="64">IF(A273="MA",D273*E273,"")</f>
        <v>500</v>
      </c>
      <c r="H273" s="207" t="str">
        <f t="shared" ref="H273:H275" si="65">IF(A273="HE",D273*E273,"")</f>
        <v/>
      </c>
      <c r="I273" s="208" t="str">
        <f t="shared" ref="I273:I275" si="66">IF(A273="OT",D273*E273,"")</f>
        <v/>
      </c>
    </row>
    <row r="274" spans="1:9" s="153" customFormat="1" ht="15.75">
      <c r="A274" s="206" t="s">
        <v>151</v>
      </c>
      <c r="B274" s="298" t="s">
        <v>304</v>
      </c>
      <c r="C274" s="230" t="s">
        <v>292</v>
      </c>
      <c r="D274" s="235">
        <v>0.01</v>
      </c>
      <c r="E274" s="232">
        <v>59000</v>
      </c>
      <c r="F274" s="207" t="str">
        <f t="shared" si="63"/>
        <v/>
      </c>
      <c r="G274" s="207" t="str">
        <f t="shared" si="64"/>
        <v/>
      </c>
      <c r="H274" s="207">
        <f t="shared" si="65"/>
        <v>590</v>
      </c>
      <c r="I274" s="208" t="str">
        <f t="shared" si="66"/>
        <v/>
      </c>
    </row>
    <row r="275" spans="1:9" s="153" customFormat="1" ht="15.75">
      <c r="A275" s="206" t="s">
        <v>156</v>
      </c>
      <c r="B275" s="298" t="s">
        <v>277</v>
      </c>
      <c r="C275" s="230" t="s">
        <v>259</v>
      </c>
      <c r="D275" s="235">
        <v>0.25</v>
      </c>
      <c r="E275" s="232">
        <v>12319</v>
      </c>
      <c r="F275" s="207">
        <f t="shared" si="63"/>
        <v>3079.75</v>
      </c>
      <c r="G275" s="207" t="str">
        <f t="shared" si="64"/>
        <v/>
      </c>
      <c r="H275" s="207" t="str">
        <f t="shared" si="65"/>
        <v/>
      </c>
      <c r="I275" s="208" t="str">
        <f t="shared" si="66"/>
        <v/>
      </c>
    </row>
    <row r="276" spans="1:9" s="153" customFormat="1" ht="15.75">
      <c r="A276" s="206" t="s">
        <v>156</v>
      </c>
      <c r="B276" s="298" t="s">
        <v>267</v>
      </c>
      <c r="C276" s="230" t="s">
        <v>259</v>
      </c>
      <c r="D276" s="235">
        <v>1</v>
      </c>
      <c r="E276" s="232">
        <v>6343</v>
      </c>
      <c r="F276" s="207">
        <f t="shared" ref="F276:F278" si="67">IF(A276="MO",D276*E276,"")</f>
        <v>6343</v>
      </c>
      <c r="G276" s="207" t="str">
        <f t="shared" ref="G276:G278" si="68">IF(A276="MA",D276*E276,"")</f>
        <v/>
      </c>
      <c r="H276" s="207" t="str">
        <f t="shared" ref="H276:H278" si="69">IF(A276="HE",D276*E276,"")</f>
        <v/>
      </c>
      <c r="I276" s="208" t="str">
        <f t="shared" ref="I276:I278" si="70">IF(A276="OT",D276*E276,"")</f>
        <v/>
      </c>
    </row>
    <row r="277" spans="1:9" s="153" customFormat="1" ht="15.75">
      <c r="A277" s="206" t="s">
        <v>163</v>
      </c>
      <c r="B277" s="298" t="s">
        <v>268</v>
      </c>
      <c r="C277" s="230" t="s">
        <v>261</v>
      </c>
      <c r="D277" s="235">
        <v>0.04</v>
      </c>
      <c r="E277" s="232">
        <v>9423</v>
      </c>
      <c r="F277" s="207" t="str">
        <f t="shared" si="67"/>
        <v/>
      </c>
      <c r="G277" s="207" t="str">
        <f t="shared" si="68"/>
        <v/>
      </c>
      <c r="H277" s="207" t="str">
        <f t="shared" si="69"/>
        <v/>
      </c>
      <c r="I277" s="208">
        <f t="shared" si="70"/>
        <v>376.92</v>
      </c>
    </row>
    <row r="278" spans="1:9" s="153" customFormat="1" ht="15.75">
      <c r="A278" s="206" t="s">
        <v>151</v>
      </c>
      <c r="B278" s="298" t="s">
        <v>258</v>
      </c>
      <c r="C278" s="230" t="s">
        <v>261</v>
      </c>
      <c r="D278" s="235">
        <v>0.05</v>
      </c>
      <c r="E278" s="232">
        <v>9423</v>
      </c>
      <c r="F278" s="207" t="str">
        <f t="shared" si="67"/>
        <v/>
      </c>
      <c r="G278" s="207" t="str">
        <f t="shared" si="68"/>
        <v/>
      </c>
      <c r="H278" s="207">
        <f t="shared" si="69"/>
        <v>471.15000000000003</v>
      </c>
      <c r="I278" s="208" t="str">
        <f t="shared" si="70"/>
        <v/>
      </c>
    </row>
    <row r="279" spans="1:9" s="153" customFormat="1" ht="15.75">
      <c r="A279" s="166"/>
      <c r="B279" s="167"/>
      <c r="C279" s="168"/>
      <c r="D279" s="169"/>
      <c r="E279" s="170"/>
      <c r="F279" s="171"/>
      <c r="G279" s="171"/>
      <c r="H279" s="171"/>
      <c r="I279" s="172"/>
    </row>
    <row r="280" spans="1:9" s="153" customFormat="1" ht="16.5" thickBot="1">
      <c r="A280" s="173"/>
      <c r="B280" s="174" t="s">
        <v>158</v>
      </c>
      <c r="C280" s="175">
        <f>ROUND(SUM(F280:I280),0)</f>
        <v>84725</v>
      </c>
      <c r="D280" s="176" t="str">
        <f>+C267</f>
        <v>M3</v>
      </c>
      <c r="E280" s="177"/>
      <c r="F280" s="178">
        <f>SUM(F271:F279)</f>
        <v>9422.75</v>
      </c>
      <c r="G280" s="178">
        <f>ROUND(SUM(G271:G279),0)</f>
        <v>72667</v>
      </c>
      <c r="H280" s="178">
        <f>ROUND(SUM(H271:H279),0)</f>
        <v>2258</v>
      </c>
      <c r="I280" s="195">
        <f>SUM(I271:I279)</f>
        <v>376.92</v>
      </c>
    </row>
    <row r="281" spans="1:9" s="153" customFormat="1" ht="17.25" thickTop="1" thickBot="1">
      <c r="A281" s="204"/>
      <c r="B281" s="205"/>
      <c r="C281" s="180"/>
      <c r="D281" s="181"/>
      <c r="E281" s="182"/>
      <c r="F281" s="183"/>
      <c r="G281" s="183"/>
      <c r="H281" s="183"/>
      <c r="I281" s="184"/>
    </row>
    <row r="282" spans="1:9" s="153" customFormat="1" ht="16.5" thickTop="1">
      <c r="A282" s="393" t="s">
        <v>138</v>
      </c>
      <c r="B282" s="394"/>
      <c r="C282" s="415">
        <v>3.12</v>
      </c>
      <c r="D282" s="416"/>
      <c r="E282" s="416"/>
      <c r="F282" s="416"/>
      <c r="G282" s="416"/>
      <c r="H282" s="416"/>
      <c r="I282" s="417"/>
    </row>
    <row r="283" spans="1:9" s="153" customFormat="1" ht="15.6" customHeight="1">
      <c r="A283" s="398" t="s">
        <v>139</v>
      </c>
      <c r="B283" s="399"/>
      <c r="C283" s="400" t="s">
        <v>161</v>
      </c>
      <c r="D283" s="401"/>
      <c r="E283" s="401"/>
      <c r="F283" s="401"/>
      <c r="G283" s="401"/>
      <c r="H283" s="401"/>
      <c r="I283" s="402"/>
    </row>
    <row r="284" spans="1:9" s="153" customFormat="1" ht="15.75">
      <c r="A284" s="398" t="s">
        <v>140</v>
      </c>
      <c r="B284" s="399"/>
      <c r="C284" s="400" t="s">
        <v>27</v>
      </c>
      <c r="D284" s="401"/>
      <c r="E284" s="401"/>
      <c r="F284" s="401"/>
      <c r="G284" s="401"/>
      <c r="H284" s="401"/>
      <c r="I284" s="402"/>
    </row>
    <row r="285" spans="1:9" s="153" customFormat="1" ht="15.75">
      <c r="A285" s="403" t="s">
        <v>141</v>
      </c>
      <c r="B285" s="405" t="s">
        <v>142</v>
      </c>
      <c r="C285" s="406" t="s">
        <v>143</v>
      </c>
      <c r="D285" s="408" t="s">
        <v>144</v>
      </c>
      <c r="E285" s="410" t="s">
        <v>145</v>
      </c>
      <c r="F285" s="412" t="s">
        <v>146</v>
      </c>
      <c r="G285" s="413"/>
      <c r="H285" s="413"/>
      <c r="I285" s="414"/>
    </row>
    <row r="286" spans="1:9" s="153" customFormat="1" ht="32.25" thickBot="1">
      <c r="A286" s="404"/>
      <c r="B286" s="406"/>
      <c r="C286" s="407"/>
      <c r="D286" s="409"/>
      <c r="E286" s="411"/>
      <c r="F286" s="154" t="s">
        <v>147</v>
      </c>
      <c r="G286" s="154" t="s">
        <v>148</v>
      </c>
      <c r="H286" s="154" t="s">
        <v>149</v>
      </c>
      <c r="I286" s="155" t="s">
        <v>150</v>
      </c>
    </row>
    <row r="287" spans="1:9" s="153" customFormat="1" ht="17.25" thickTop="1" thickBot="1">
      <c r="A287" s="156"/>
      <c r="B287" s="156"/>
      <c r="C287" s="156"/>
      <c r="D287" s="157"/>
      <c r="E287" s="158"/>
      <c r="F287" s="156"/>
      <c r="G287" s="156"/>
      <c r="H287" s="156"/>
      <c r="I287" s="156"/>
    </row>
    <row r="288" spans="1:9" s="153" customFormat="1" ht="16.5" thickTop="1">
      <c r="A288" s="187" t="s">
        <v>153</v>
      </c>
      <c r="B288" s="188" t="s">
        <v>162</v>
      </c>
      <c r="C288" s="189" t="s">
        <v>45</v>
      </c>
      <c r="D288" s="190">
        <v>1</v>
      </c>
      <c r="E288" s="191">
        <v>41329</v>
      </c>
      <c r="F288" s="171" t="str">
        <f>IF(A288="MO",D288*E288,"")</f>
        <v/>
      </c>
      <c r="G288" s="171">
        <f>IF(A288="MA",D288*E288,"")</f>
        <v>41329</v>
      </c>
      <c r="H288" s="171" t="str">
        <f>IF(A288="HE",D288*E288,"")</f>
        <v/>
      </c>
      <c r="I288" s="172" t="str">
        <f>IF(A288="OT",D288*E288,"")</f>
        <v/>
      </c>
    </row>
    <row r="289" spans="1:11" s="153" customFormat="1" ht="15.75">
      <c r="A289" s="166" t="s">
        <v>163</v>
      </c>
      <c r="B289" s="167" t="s">
        <v>164</v>
      </c>
      <c r="C289" s="168" t="s">
        <v>165</v>
      </c>
      <c r="D289" s="169">
        <v>10</v>
      </c>
      <c r="E289" s="192">
        <v>668</v>
      </c>
      <c r="F289" s="171" t="str">
        <f>IF(A289="MO",D289*E289,"")</f>
        <v/>
      </c>
      <c r="G289" s="171" t="str">
        <f>IF(A289="MA",D289*E289,"")</f>
        <v/>
      </c>
      <c r="H289" s="171" t="str">
        <f>IF(A289="HE",D289*E289,"")</f>
        <v/>
      </c>
      <c r="I289" s="172">
        <f>IF(A289="OT",D289*E289,"")</f>
        <v>6680</v>
      </c>
    </row>
    <row r="290" spans="1:11" s="153" customFormat="1" ht="31.5">
      <c r="A290" s="187" t="s">
        <v>156</v>
      </c>
      <c r="B290" s="167" t="s">
        <v>166</v>
      </c>
      <c r="C290" s="193" t="s">
        <v>152</v>
      </c>
      <c r="D290" s="169">
        <v>0.05</v>
      </c>
      <c r="E290" s="194">
        <f>+VLOOKUP(B290,[8]Cuadrillas!$A$65:$E$79,5,0)</f>
        <v>158219.35909451853</v>
      </c>
      <c r="F290" s="171">
        <f>IF(A290="MO",D290*E290,"")</f>
        <v>7910.9679547259266</v>
      </c>
      <c r="G290" s="171" t="str">
        <f>IF(A290="MA",D290*E290,"")</f>
        <v/>
      </c>
      <c r="H290" s="171" t="str">
        <f>IF(A290="HE",D290*E290,"")</f>
        <v/>
      </c>
      <c r="I290" s="172" t="str">
        <f>IF(A290="OT",D290*E290,"")</f>
        <v/>
      </c>
    </row>
    <row r="291" spans="1:11" s="153" customFormat="1" ht="15.75">
      <c r="A291" s="166"/>
      <c r="B291" s="167"/>
      <c r="C291" s="168"/>
      <c r="D291" s="169"/>
      <c r="E291" s="170"/>
      <c r="F291" s="171"/>
      <c r="G291" s="171"/>
      <c r="H291" s="171"/>
      <c r="I291" s="172"/>
    </row>
    <row r="292" spans="1:11" s="153" customFormat="1" ht="16.5" thickBot="1">
      <c r="A292" s="173"/>
      <c r="B292" s="174" t="s">
        <v>158</v>
      </c>
      <c r="C292" s="175">
        <f>ROUND(SUM(F292:I292),0)</f>
        <v>55920</v>
      </c>
      <c r="D292" s="176" t="str">
        <f>+C284</f>
        <v>m3</v>
      </c>
      <c r="E292" s="177"/>
      <c r="F292" s="178">
        <f>SUM(F288:F291)</f>
        <v>7910.9679547259266</v>
      </c>
      <c r="G292" s="178">
        <f>SUM(G288:G291)</f>
        <v>41329</v>
      </c>
      <c r="H292" s="178">
        <f>SUM(H288:H291)</f>
        <v>0</v>
      </c>
      <c r="I292" s="195">
        <f>SUM(I288:I291)</f>
        <v>6680</v>
      </c>
    </row>
    <row r="293" spans="1:11" s="153" customFormat="1" ht="17.25" thickTop="1" thickBot="1">
      <c r="A293" s="3"/>
      <c r="D293" s="196"/>
      <c r="E293" s="191"/>
    </row>
    <row r="294" spans="1:11" s="153" customFormat="1" ht="16.5" thickTop="1">
      <c r="A294" s="393" t="s">
        <v>138</v>
      </c>
      <c r="B294" s="394"/>
      <c r="C294" s="418">
        <v>3.13</v>
      </c>
      <c r="D294" s="419"/>
      <c r="E294" s="419"/>
      <c r="F294" s="419"/>
      <c r="G294" s="419"/>
      <c r="H294" s="419"/>
      <c r="I294" s="420"/>
    </row>
    <row r="295" spans="1:11" s="153" customFormat="1" ht="15.6" customHeight="1">
      <c r="A295" s="398" t="s">
        <v>139</v>
      </c>
      <c r="B295" s="399"/>
      <c r="C295" s="400" t="s">
        <v>174</v>
      </c>
      <c r="D295" s="401"/>
      <c r="E295" s="401"/>
      <c r="F295" s="401"/>
      <c r="G295" s="401"/>
      <c r="H295" s="401"/>
      <c r="I295" s="402"/>
    </row>
    <row r="296" spans="1:11" s="153" customFormat="1" ht="15.75">
      <c r="A296" s="398" t="s">
        <v>140</v>
      </c>
      <c r="B296" s="399"/>
      <c r="C296" s="400" t="s">
        <v>27</v>
      </c>
      <c r="D296" s="401"/>
      <c r="E296" s="401"/>
      <c r="F296" s="401"/>
      <c r="G296" s="401"/>
      <c r="H296" s="401"/>
      <c r="I296" s="402"/>
    </row>
    <row r="297" spans="1:11" s="153" customFormat="1" ht="15.75">
      <c r="A297" s="403" t="s">
        <v>141</v>
      </c>
      <c r="B297" s="405" t="s">
        <v>142</v>
      </c>
      <c r="C297" s="406" t="s">
        <v>143</v>
      </c>
      <c r="D297" s="408" t="s">
        <v>144</v>
      </c>
      <c r="E297" s="410" t="s">
        <v>145</v>
      </c>
      <c r="F297" s="412" t="s">
        <v>146</v>
      </c>
      <c r="G297" s="413"/>
      <c r="H297" s="413"/>
      <c r="I297" s="414"/>
    </row>
    <row r="298" spans="1:11" s="153" customFormat="1" ht="32.25" thickBot="1">
      <c r="A298" s="404"/>
      <c r="B298" s="406"/>
      <c r="C298" s="407"/>
      <c r="D298" s="409"/>
      <c r="E298" s="411"/>
      <c r="F298" s="154" t="s">
        <v>147</v>
      </c>
      <c r="G298" s="154" t="s">
        <v>148</v>
      </c>
      <c r="H298" s="154" t="s">
        <v>149</v>
      </c>
      <c r="I298" s="155" t="s">
        <v>150</v>
      </c>
    </row>
    <row r="299" spans="1:11" s="153" customFormat="1" ht="17.25" thickTop="1" thickBot="1">
      <c r="A299" s="156"/>
      <c r="B299" s="156"/>
      <c r="C299" s="156"/>
      <c r="D299" s="157"/>
      <c r="E299" s="158"/>
      <c r="F299" s="156"/>
      <c r="G299" s="156"/>
      <c r="H299" s="156"/>
      <c r="I299" s="156"/>
    </row>
    <row r="300" spans="1:11" s="153" customFormat="1" ht="16.5" thickTop="1">
      <c r="A300" s="159" t="s">
        <v>156</v>
      </c>
      <c r="B300" s="186" t="s">
        <v>167</v>
      </c>
      <c r="C300" s="161" t="s">
        <v>152</v>
      </c>
      <c r="D300" s="162">
        <v>0.125</v>
      </c>
      <c r="E300" s="194">
        <f>+VLOOKUP(B300,[8]Cuadrillas!$A$65:$E$79,5,0)</f>
        <v>57562.659994074093</v>
      </c>
      <c r="F300" s="164">
        <f>IF(A300="MO",D300*E300,"")</f>
        <v>7195.3324992592616</v>
      </c>
      <c r="G300" s="164" t="str">
        <f>IF(A300="MA",D300*E300,"")</f>
        <v/>
      </c>
      <c r="H300" s="164" t="str">
        <f>IF(A300="HE",D300*E300,"")</f>
        <v/>
      </c>
      <c r="I300" s="165" t="str">
        <f>IF(A300="OT",D300*E300,"")</f>
        <v/>
      </c>
    </row>
    <row r="301" spans="1:11" s="153" customFormat="1" ht="15.75">
      <c r="A301" s="159" t="s">
        <v>153</v>
      </c>
      <c r="B301" s="160" t="s">
        <v>168</v>
      </c>
      <c r="C301" s="161" t="s">
        <v>157</v>
      </c>
      <c r="D301" s="162">
        <v>0.1</v>
      </c>
      <c r="E301" s="170">
        <f>F300</f>
        <v>7195.3324992592616</v>
      </c>
      <c r="F301" s="171" t="str">
        <f>IF(A301="MO",D301*E301,"")</f>
        <v/>
      </c>
      <c r="G301" s="171">
        <f>IF(A301="MA",D301*E301,"")</f>
        <v>719.53324992592616</v>
      </c>
      <c r="H301" s="171" t="str">
        <f>IF(A301="HE",D301*E301,"")</f>
        <v/>
      </c>
      <c r="I301" s="172" t="str">
        <f>IF(A301="OT",D301*E301,"")</f>
        <v/>
      </c>
    </row>
    <row r="302" spans="1:11" s="153" customFormat="1" ht="15.75">
      <c r="A302" s="166" t="s">
        <v>151</v>
      </c>
      <c r="B302" s="167" t="s">
        <v>160</v>
      </c>
      <c r="C302" s="168" t="s">
        <v>157</v>
      </c>
      <c r="D302" s="169">
        <v>0.1</v>
      </c>
      <c r="E302" s="170">
        <f>F300</f>
        <v>7195.3324992592616</v>
      </c>
      <c r="F302" s="171" t="str">
        <f>IF(A302="MO",D302*E302,"")</f>
        <v/>
      </c>
      <c r="G302" s="171" t="str">
        <f>IF(A302="MA",D302*E302,"")</f>
        <v/>
      </c>
      <c r="H302" s="171">
        <f>IF(A302="HE",D302*E302,"")</f>
        <v>719.53324992592616</v>
      </c>
      <c r="I302" s="172" t="str">
        <f>IF(A302="OT",D302*E302,"")</f>
        <v/>
      </c>
      <c r="K302" s="209"/>
    </row>
    <row r="303" spans="1:11" s="153" customFormat="1" ht="15.75">
      <c r="A303" s="166" t="s">
        <v>163</v>
      </c>
      <c r="B303" s="167" t="s">
        <v>175</v>
      </c>
      <c r="C303" s="168" t="s">
        <v>176</v>
      </c>
      <c r="D303" s="169">
        <v>0.15</v>
      </c>
      <c r="E303" s="170">
        <f>65822.46*1.5</f>
        <v>98733.69</v>
      </c>
      <c r="F303" s="171" t="str">
        <f>IF(A303="MO",D303*E303,"")</f>
        <v/>
      </c>
      <c r="G303" s="171" t="str">
        <f>IF(A303="MA",D303*E303,"")</f>
        <v/>
      </c>
      <c r="H303" s="171" t="str">
        <f>IF(A303="HE",D303*E303,"")</f>
        <v/>
      </c>
      <c r="I303" s="172">
        <f>IF(A303="OT",D303*E303,"")</f>
        <v>14810.0535</v>
      </c>
    </row>
    <row r="304" spans="1:11" s="153" customFormat="1" ht="15.75">
      <c r="A304" s="166"/>
      <c r="B304" s="186"/>
      <c r="C304" s="168"/>
      <c r="D304" s="169"/>
      <c r="E304" s="170"/>
      <c r="F304" s="171" t="str">
        <f>IF(A304="MO",D304*E304,"")</f>
        <v/>
      </c>
      <c r="G304" s="171" t="str">
        <f>IF(A304="MA",D304*E304,"")</f>
        <v/>
      </c>
      <c r="H304" s="171" t="str">
        <f>IF(A304="HE",D304*E304,"")</f>
        <v/>
      </c>
      <c r="I304" s="172" t="str">
        <f>IF(A304="OT",D304*E304,"")</f>
        <v/>
      </c>
    </row>
    <row r="305" spans="1:11" s="153" customFormat="1" ht="16.5" thickBot="1">
      <c r="A305" s="173"/>
      <c r="B305" s="174" t="s">
        <v>158</v>
      </c>
      <c r="C305" s="175">
        <f>ROUND(SUM(F305:I305),0)</f>
        <v>23444</v>
      </c>
      <c r="D305" s="176" t="str">
        <f>+C296</f>
        <v>m3</v>
      </c>
      <c r="E305" s="177"/>
      <c r="F305" s="178">
        <f>SUM(F300:F304)</f>
        <v>7195.3324992592616</v>
      </c>
      <c r="G305" s="178">
        <f>SUM(G300:G304)</f>
        <v>719.53324992592616</v>
      </c>
      <c r="H305" s="178">
        <f>SUM(H300:H304)</f>
        <v>719.53324992592616</v>
      </c>
      <c r="I305" s="179">
        <f>SUM(I300:I304)</f>
        <v>14810.0535</v>
      </c>
    </row>
    <row r="306" spans="1:11" s="153" customFormat="1" ht="17.25" thickTop="1" thickBot="1">
      <c r="A306" s="204"/>
      <c r="B306" s="205"/>
      <c r="C306" s="180"/>
      <c r="D306" s="181"/>
      <c r="E306" s="182"/>
      <c r="F306" s="183"/>
      <c r="G306" s="183"/>
      <c r="H306" s="183"/>
      <c r="I306" s="184"/>
    </row>
    <row r="307" spans="1:11" s="153" customFormat="1" ht="16.5" thickTop="1">
      <c r="A307" s="393" t="s">
        <v>138</v>
      </c>
      <c r="B307" s="394"/>
      <c r="C307" s="418">
        <v>3.14</v>
      </c>
      <c r="D307" s="419"/>
      <c r="E307" s="419"/>
      <c r="F307" s="419"/>
      <c r="G307" s="419"/>
      <c r="H307" s="419"/>
      <c r="I307" s="420"/>
    </row>
    <row r="308" spans="1:11" s="153" customFormat="1" ht="15.6" customHeight="1">
      <c r="A308" s="398" t="s">
        <v>139</v>
      </c>
      <c r="B308" s="399"/>
      <c r="C308" s="400" t="s">
        <v>177</v>
      </c>
      <c r="D308" s="401"/>
      <c r="E308" s="401"/>
      <c r="F308" s="401"/>
      <c r="G308" s="401"/>
      <c r="H308" s="401"/>
      <c r="I308" s="402"/>
    </row>
    <row r="309" spans="1:11" s="153" customFormat="1" ht="15.75">
      <c r="A309" s="398" t="s">
        <v>140</v>
      </c>
      <c r="B309" s="399"/>
      <c r="C309" s="400" t="s">
        <v>263</v>
      </c>
      <c r="D309" s="401"/>
      <c r="E309" s="401"/>
      <c r="F309" s="401"/>
      <c r="G309" s="401"/>
      <c r="H309" s="401"/>
      <c r="I309" s="402"/>
    </row>
    <row r="310" spans="1:11" s="153" customFormat="1" ht="15.75">
      <c r="A310" s="403" t="s">
        <v>141</v>
      </c>
      <c r="B310" s="405" t="s">
        <v>142</v>
      </c>
      <c r="C310" s="406" t="s">
        <v>143</v>
      </c>
      <c r="D310" s="408" t="s">
        <v>144</v>
      </c>
      <c r="E310" s="410" t="s">
        <v>145</v>
      </c>
      <c r="F310" s="412" t="s">
        <v>146</v>
      </c>
      <c r="G310" s="413"/>
      <c r="H310" s="413"/>
      <c r="I310" s="414"/>
    </row>
    <row r="311" spans="1:11" s="153" customFormat="1" ht="32.25" thickBot="1">
      <c r="A311" s="404"/>
      <c r="B311" s="406"/>
      <c r="C311" s="407"/>
      <c r="D311" s="409"/>
      <c r="E311" s="411"/>
      <c r="F311" s="154" t="s">
        <v>147</v>
      </c>
      <c r="G311" s="154" t="s">
        <v>148</v>
      </c>
      <c r="H311" s="154" t="s">
        <v>149</v>
      </c>
      <c r="I311" s="155" t="s">
        <v>150</v>
      </c>
    </row>
    <row r="312" spans="1:11" s="153" customFormat="1" ht="17.25" thickTop="1" thickBot="1">
      <c r="A312" s="156"/>
      <c r="B312" s="156"/>
      <c r="C312" s="156"/>
      <c r="D312" s="157"/>
      <c r="E312" s="158"/>
      <c r="F312" s="156"/>
      <c r="G312" s="156"/>
      <c r="H312" s="156"/>
      <c r="I312" s="156"/>
    </row>
    <row r="313" spans="1:11" s="153" customFormat="1" ht="16.5" thickTop="1">
      <c r="A313" s="159" t="s">
        <v>156</v>
      </c>
      <c r="B313" s="186" t="s">
        <v>167</v>
      </c>
      <c r="C313" s="161" t="s">
        <v>152</v>
      </c>
      <c r="D313" s="161">
        <v>7.1799999999999998E-3</v>
      </c>
      <c r="E313" s="194">
        <f>+VLOOKUP(B313,[8]Cuadrillas!$A$65:$E$79,5,0)</f>
        <v>57562.659994074093</v>
      </c>
      <c r="F313" s="164">
        <f>IF(A313="MO",D313*E313,"")</f>
        <v>413.29989875745196</v>
      </c>
      <c r="G313" s="164" t="str">
        <f>IF(A313="MA",D313*E313,"")</f>
        <v/>
      </c>
      <c r="H313" s="164" t="str">
        <f>IF(A313="HE",D313*E313,"")</f>
        <v/>
      </c>
      <c r="I313" s="165" t="str">
        <f>IF(A313="OT",D313*E313,"")</f>
        <v/>
      </c>
    </row>
    <row r="314" spans="1:11" s="153" customFormat="1" ht="15.75">
      <c r="A314" s="159" t="s">
        <v>163</v>
      </c>
      <c r="B314" s="160" t="s">
        <v>168</v>
      </c>
      <c r="C314" s="161" t="s">
        <v>157</v>
      </c>
      <c r="D314" s="162">
        <v>0.01</v>
      </c>
      <c r="E314" s="170">
        <f>F313</f>
        <v>413.29989875745196</v>
      </c>
      <c r="F314" s="171" t="str">
        <f>IF(A314="MO",D314*E314,"")</f>
        <v/>
      </c>
      <c r="G314" s="171" t="str">
        <f>IF(A314="MA",D314*E314,"")</f>
        <v/>
      </c>
      <c r="H314" s="171" t="str">
        <f>IF(A314="HE",D314*E314,"")</f>
        <v/>
      </c>
      <c r="I314" s="172">
        <f>IF(A314="OT",D314*E314,"")</f>
        <v>4.1329989875745197</v>
      </c>
    </row>
    <row r="315" spans="1:11" s="153" customFormat="1" ht="15.75">
      <c r="A315" s="166" t="s">
        <v>151</v>
      </c>
      <c r="B315" s="167" t="s">
        <v>160</v>
      </c>
      <c r="C315" s="168" t="s">
        <v>157</v>
      </c>
      <c r="D315" s="169">
        <v>0.01</v>
      </c>
      <c r="E315" s="170">
        <f>F313</f>
        <v>413.29989875745196</v>
      </c>
      <c r="F315" s="171" t="str">
        <f>IF(A315="MO",D315*E315,"")</f>
        <v/>
      </c>
      <c r="G315" s="171" t="str">
        <f>IF(A315="MA",D315*E315,"")</f>
        <v/>
      </c>
      <c r="H315" s="171">
        <f>IF(A315="HE",D315*E315,"")</f>
        <v>4.1329989875745197</v>
      </c>
      <c r="I315" s="172" t="str">
        <f>IF(A315="OT",D315*E315,"")</f>
        <v/>
      </c>
      <c r="K315" s="209"/>
    </row>
    <row r="316" spans="1:11" s="153" customFormat="1" ht="15.75">
      <c r="A316" s="166" t="s">
        <v>153</v>
      </c>
      <c r="B316" s="167" t="s">
        <v>305</v>
      </c>
      <c r="C316" s="168" t="s">
        <v>176</v>
      </c>
      <c r="D316" s="169">
        <v>1</v>
      </c>
      <c r="E316" s="170">
        <v>1173</v>
      </c>
      <c r="F316" s="171" t="str">
        <f>IF(A316="MO",D316*E316,"")</f>
        <v/>
      </c>
      <c r="G316" s="171">
        <f>IF(A316="MA",D316*E316,"")</f>
        <v>1173</v>
      </c>
      <c r="H316" s="171" t="str">
        <f>IF(A316="HE",D316*E316,"")</f>
        <v/>
      </c>
      <c r="I316" s="172" t="str">
        <f>IF(A316="OT",D316*E316,"")</f>
        <v/>
      </c>
    </row>
    <row r="317" spans="1:11" s="153" customFormat="1" ht="15.75">
      <c r="A317" s="166"/>
      <c r="B317" s="186"/>
      <c r="C317" s="168"/>
      <c r="D317" s="169"/>
      <c r="E317" s="170"/>
      <c r="F317" s="171" t="str">
        <f>IF(A317="MO",D317*E317,"")</f>
        <v/>
      </c>
      <c r="G317" s="171" t="str">
        <f>IF(A317="MA",D317*E317,"")</f>
        <v/>
      </c>
      <c r="H317" s="171" t="str">
        <f>IF(A317="HE",D317*E317,"")</f>
        <v/>
      </c>
      <c r="I317" s="172" t="str">
        <f>IF(A317="OT",D317*E317,"")</f>
        <v/>
      </c>
    </row>
    <row r="318" spans="1:11" s="153" customFormat="1" ht="16.5" thickBot="1">
      <c r="A318" s="173"/>
      <c r="B318" s="174" t="s">
        <v>158</v>
      </c>
      <c r="C318" s="175">
        <f>ROUND(SUM(F318:I318),0)</f>
        <v>1595</v>
      </c>
      <c r="D318" s="176" t="str">
        <f>+C309</f>
        <v>M2</v>
      </c>
      <c r="E318" s="177"/>
      <c r="F318" s="178">
        <f>SUM(F313:F317)</f>
        <v>413.29989875745196</v>
      </c>
      <c r="G318" s="178">
        <f>SUM(G313:G317)</f>
        <v>1173</v>
      </c>
      <c r="H318" s="178">
        <f>SUM(H313:H317)</f>
        <v>4.1329989875745197</v>
      </c>
      <c r="I318" s="179">
        <f>SUM(I313:I317)</f>
        <v>4.1329989875745197</v>
      </c>
    </row>
    <row r="319" spans="1:11" s="153" customFormat="1" ht="17.25" thickTop="1" thickBot="1">
      <c r="A319" s="204"/>
      <c r="B319" s="205"/>
      <c r="C319" s="180"/>
      <c r="D319" s="181"/>
      <c r="E319" s="182"/>
      <c r="F319" s="183"/>
      <c r="G319" s="183"/>
      <c r="H319" s="183"/>
      <c r="I319" s="184"/>
    </row>
    <row r="320" spans="1:11" s="153" customFormat="1" ht="16.5" thickTop="1">
      <c r="A320" s="486" t="s">
        <v>138</v>
      </c>
      <c r="B320" s="487"/>
      <c r="C320" s="488">
        <v>4.01</v>
      </c>
      <c r="D320" s="489"/>
      <c r="E320" s="489"/>
      <c r="F320" s="489"/>
      <c r="G320" s="489"/>
      <c r="H320" s="489"/>
      <c r="I320" s="490"/>
      <c r="J320" s="285"/>
    </row>
    <row r="321" spans="1:10" s="153" customFormat="1" ht="15.75">
      <c r="A321" s="491" t="s">
        <v>139</v>
      </c>
      <c r="B321" s="492"/>
      <c r="C321" s="493" t="s">
        <v>41</v>
      </c>
      <c r="D321" s="494"/>
      <c r="E321" s="494"/>
      <c r="F321" s="494"/>
      <c r="G321" s="494"/>
      <c r="H321" s="494"/>
      <c r="I321" s="495"/>
    </row>
    <row r="322" spans="1:10" s="153" customFormat="1" ht="15.75">
      <c r="A322" s="491" t="s">
        <v>140</v>
      </c>
      <c r="B322" s="492"/>
      <c r="C322" s="493" t="s">
        <v>11</v>
      </c>
      <c r="D322" s="494"/>
      <c r="E322" s="494"/>
      <c r="F322" s="494"/>
      <c r="G322" s="494"/>
      <c r="H322" s="494"/>
      <c r="I322" s="495"/>
    </row>
    <row r="323" spans="1:10" s="153" customFormat="1" ht="15.75">
      <c r="A323" s="503" t="s">
        <v>141</v>
      </c>
      <c r="B323" s="505" t="s">
        <v>142</v>
      </c>
      <c r="C323" s="506" t="s">
        <v>143</v>
      </c>
      <c r="D323" s="508" t="s">
        <v>144</v>
      </c>
      <c r="E323" s="510" t="s">
        <v>145</v>
      </c>
      <c r="F323" s="512" t="s">
        <v>146</v>
      </c>
      <c r="G323" s="513"/>
      <c r="H323" s="513"/>
      <c r="I323" s="514"/>
    </row>
    <row r="324" spans="1:10" s="153" customFormat="1" ht="32.25" thickBot="1">
      <c r="A324" s="504"/>
      <c r="B324" s="506"/>
      <c r="C324" s="507"/>
      <c r="D324" s="509"/>
      <c r="E324" s="511"/>
      <c r="F324" s="308" t="s">
        <v>147</v>
      </c>
      <c r="G324" s="308" t="s">
        <v>148</v>
      </c>
      <c r="H324" s="308" t="s">
        <v>149</v>
      </c>
      <c r="I324" s="309" t="s">
        <v>150</v>
      </c>
    </row>
    <row r="325" spans="1:10" s="153" customFormat="1" ht="17.25" thickTop="1" thickBot="1">
      <c r="A325" s="310"/>
      <c r="B325" s="310"/>
      <c r="C325" s="310"/>
      <c r="D325" s="311"/>
      <c r="E325" s="312"/>
      <c r="F325" s="310"/>
      <c r="G325" s="310"/>
      <c r="H325" s="310"/>
      <c r="I325" s="310"/>
    </row>
    <row r="326" spans="1:10" s="153" customFormat="1" ht="16.5" thickTop="1">
      <c r="A326" s="313" t="s">
        <v>153</v>
      </c>
      <c r="B326" s="314" t="s">
        <v>238</v>
      </c>
      <c r="C326" s="315" t="s">
        <v>11</v>
      </c>
      <c r="D326" s="316">
        <v>1.05</v>
      </c>
      <c r="E326" s="317">
        <f>234100*1.22</f>
        <v>285602</v>
      </c>
      <c r="F326" s="318" t="str">
        <f>IF(A326="MO",D326*E326,"")</f>
        <v/>
      </c>
      <c r="G326" s="318">
        <f>IF(A326="MA",D326*E326,"")</f>
        <v>299882.10000000003</v>
      </c>
      <c r="H326" s="318" t="str">
        <f>IF(A326="HE",D326*E326,"")</f>
        <v/>
      </c>
      <c r="I326" s="319" t="str">
        <f>IF(A326="OT",D326*E326,"")</f>
        <v/>
      </c>
    </row>
    <row r="327" spans="1:10" s="153" customFormat="1" ht="15.75">
      <c r="A327" s="320" t="s">
        <v>151</v>
      </c>
      <c r="B327" s="321" t="s">
        <v>193</v>
      </c>
      <c r="C327" s="322" t="s">
        <v>11</v>
      </c>
      <c r="D327" s="323">
        <v>1</v>
      </c>
      <c r="E327" s="324">
        <v>10500</v>
      </c>
      <c r="F327" s="325" t="str">
        <f>IF(A327="MO",D327*E327,"")</f>
        <v/>
      </c>
      <c r="G327" s="325" t="str">
        <f>IF(A327="MA",D327*E327,"")</f>
        <v/>
      </c>
      <c r="H327" s="325">
        <f>IF(A327="HE",D327*E327,"")</f>
        <v>10500</v>
      </c>
      <c r="I327" s="326" t="str">
        <f>IF(A327="OT",D327*E327,"")</f>
        <v/>
      </c>
    </row>
    <row r="328" spans="1:10" s="153" customFormat="1" ht="31.5">
      <c r="A328" s="320" t="s">
        <v>156</v>
      </c>
      <c r="B328" s="327" t="s">
        <v>194</v>
      </c>
      <c r="C328" s="322" t="s">
        <v>152</v>
      </c>
      <c r="D328" s="323">
        <v>0.02</v>
      </c>
      <c r="E328" s="328">
        <f>+VLOOKUP(B328,[8]Cuadrillas!$A$65:$E$79,5,0)</f>
        <v>215782.01908859261</v>
      </c>
      <c r="F328" s="325">
        <f>IF(A328="MO",D328*E328,"")</f>
        <v>4315.6403817718519</v>
      </c>
      <c r="G328" s="325" t="str">
        <f>IF(A328="MA",D328*E328,"")</f>
        <v/>
      </c>
      <c r="H328" s="325" t="str">
        <f>IF(A328="HE",D328*E328,"")</f>
        <v/>
      </c>
      <c r="I328" s="326" t="str">
        <f>IF(A328="OT",D328*E328,"")</f>
        <v/>
      </c>
    </row>
    <row r="329" spans="1:10" s="153" customFormat="1" ht="15.75">
      <c r="A329" s="329" t="s">
        <v>151</v>
      </c>
      <c r="B329" s="330" t="s">
        <v>160</v>
      </c>
      <c r="C329" s="331" t="s">
        <v>157</v>
      </c>
      <c r="D329" s="332">
        <v>0.05</v>
      </c>
      <c r="E329" s="333">
        <f>F328</f>
        <v>4315.6403817718519</v>
      </c>
      <c r="F329" s="334" t="str">
        <f>IF(A329="MO",D329*E329,"")</f>
        <v/>
      </c>
      <c r="G329" s="334" t="str">
        <f>IF(A329="MA",D329*E329,"")</f>
        <v/>
      </c>
      <c r="H329" s="334">
        <f>IF(A329="HE",D329*E329,"")</f>
        <v>215.78201908859262</v>
      </c>
      <c r="I329" s="335" t="str">
        <f>IF(A329="OT",D329*E329,"")</f>
        <v/>
      </c>
    </row>
    <row r="330" spans="1:10" s="153" customFormat="1" ht="15.75">
      <c r="A330" s="320"/>
      <c r="B330" s="327"/>
      <c r="C330" s="322"/>
      <c r="D330" s="323"/>
      <c r="E330" s="324"/>
      <c r="F330" s="325" t="str">
        <f>IF(A330="MO",D330*E330,"")</f>
        <v/>
      </c>
      <c r="G330" s="325" t="str">
        <f>IF(A330="MA",D330*E330,"")</f>
        <v/>
      </c>
      <c r="H330" s="325" t="str">
        <f>IF(A330="HE",D330*E330,"")</f>
        <v/>
      </c>
      <c r="I330" s="326" t="str">
        <f>IF(A330="OT",D330*E330,"")</f>
        <v/>
      </c>
    </row>
    <row r="331" spans="1:10" s="153" customFormat="1" ht="16.5" thickBot="1">
      <c r="A331" s="336"/>
      <c r="B331" s="337" t="s">
        <v>158</v>
      </c>
      <c r="C331" s="338">
        <f>ROUND(SUM(F331:I331),0)</f>
        <v>314914</v>
      </c>
      <c r="D331" s="339" t="str">
        <f>+C322</f>
        <v>m</v>
      </c>
      <c r="E331" s="340"/>
      <c r="F331" s="341">
        <f>SUM(F326:F330)</f>
        <v>4315.6403817718519</v>
      </c>
      <c r="G331" s="341">
        <f>SUM(G326:G330)</f>
        <v>299882.10000000003</v>
      </c>
      <c r="H331" s="341">
        <f>SUM(H326:H330)</f>
        <v>10715.782019088592</v>
      </c>
      <c r="I331" s="342">
        <f>SUM(I326:I330)</f>
        <v>0</v>
      </c>
    </row>
    <row r="332" spans="1:10" ht="16.5" thickTop="1" thickBot="1"/>
    <row r="333" spans="1:10" s="153" customFormat="1" ht="16.5" thickTop="1">
      <c r="A333" s="393" t="s">
        <v>138</v>
      </c>
      <c r="B333" s="394"/>
      <c r="C333" s="418">
        <v>4.0199999999999996</v>
      </c>
      <c r="D333" s="419"/>
      <c r="E333" s="419"/>
      <c r="F333" s="419"/>
      <c r="G333" s="419"/>
      <c r="H333" s="419"/>
      <c r="I333" s="420"/>
      <c r="J333" s="285"/>
    </row>
    <row r="334" spans="1:10" s="153" customFormat="1" ht="15.75">
      <c r="A334" s="398" t="s">
        <v>139</v>
      </c>
      <c r="B334" s="399"/>
      <c r="C334" s="400" t="s">
        <v>42</v>
      </c>
      <c r="D334" s="401"/>
      <c r="E334" s="401"/>
      <c r="F334" s="401"/>
      <c r="G334" s="401"/>
      <c r="H334" s="401"/>
      <c r="I334" s="402"/>
    </row>
    <row r="335" spans="1:10" s="153" customFormat="1" ht="15.75">
      <c r="A335" s="398" t="s">
        <v>140</v>
      </c>
      <c r="B335" s="399"/>
      <c r="C335" s="400" t="s">
        <v>11</v>
      </c>
      <c r="D335" s="401"/>
      <c r="E335" s="401"/>
      <c r="F335" s="401"/>
      <c r="G335" s="401"/>
      <c r="H335" s="401"/>
      <c r="I335" s="402"/>
    </row>
    <row r="336" spans="1:10" s="153" customFormat="1" ht="15.75">
      <c r="A336" s="403" t="s">
        <v>141</v>
      </c>
      <c r="B336" s="405" t="s">
        <v>142</v>
      </c>
      <c r="C336" s="406" t="s">
        <v>143</v>
      </c>
      <c r="D336" s="408" t="s">
        <v>144</v>
      </c>
      <c r="E336" s="410" t="s">
        <v>145</v>
      </c>
      <c r="F336" s="412" t="s">
        <v>146</v>
      </c>
      <c r="G336" s="413"/>
      <c r="H336" s="413"/>
      <c r="I336" s="414"/>
    </row>
    <row r="337" spans="1:10" s="153" customFormat="1" ht="32.25" thickBot="1">
      <c r="A337" s="404"/>
      <c r="B337" s="406"/>
      <c r="C337" s="407"/>
      <c r="D337" s="409"/>
      <c r="E337" s="411"/>
      <c r="F337" s="154" t="s">
        <v>147</v>
      </c>
      <c r="G337" s="154" t="s">
        <v>148</v>
      </c>
      <c r="H337" s="154" t="s">
        <v>149</v>
      </c>
      <c r="I337" s="155" t="s">
        <v>150</v>
      </c>
    </row>
    <row r="338" spans="1:10" s="153" customFormat="1" ht="17.25" thickTop="1" thickBot="1">
      <c r="A338" s="156"/>
      <c r="B338" s="156"/>
      <c r="C338" s="156"/>
      <c r="D338" s="157"/>
      <c r="E338" s="158"/>
      <c r="F338" s="156"/>
      <c r="G338" s="156"/>
      <c r="H338" s="156"/>
      <c r="I338" s="156"/>
    </row>
    <row r="339" spans="1:10" s="153" customFormat="1" ht="16.5" thickTop="1">
      <c r="A339" s="159" t="s">
        <v>153</v>
      </c>
      <c r="B339" s="233" t="s">
        <v>195</v>
      </c>
      <c r="C339" s="161" t="s">
        <v>11</v>
      </c>
      <c r="D339" s="162">
        <v>1.05</v>
      </c>
      <c r="E339" s="163">
        <f>238136*1.19</f>
        <v>283381.83999999997</v>
      </c>
      <c r="F339" s="164" t="str">
        <f>IF(A339="MO",D339*E339,"")</f>
        <v/>
      </c>
      <c r="G339" s="164">
        <f>IF(A339="MA",D339*E339,"")</f>
        <v>297550.93199999997</v>
      </c>
      <c r="H339" s="164" t="str">
        <f>IF(A339="HE",D339*E339,"")</f>
        <v/>
      </c>
      <c r="I339" s="165" t="str">
        <f>IF(A339="OT",D339*E339,"")</f>
        <v/>
      </c>
    </row>
    <row r="340" spans="1:10" s="153" customFormat="1" ht="15.75">
      <c r="A340" s="166" t="s">
        <v>151</v>
      </c>
      <c r="B340" s="167" t="s">
        <v>193</v>
      </c>
      <c r="C340" s="168" t="s">
        <v>11</v>
      </c>
      <c r="D340" s="169">
        <v>1</v>
      </c>
      <c r="E340" s="170">
        <v>7500</v>
      </c>
      <c r="F340" s="171" t="str">
        <f>IF(A340="MO",D340*E340,"")</f>
        <v/>
      </c>
      <c r="G340" s="171" t="str">
        <f>IF(A340="MA",D340*E340,"")</f>
        <v/>
      </c>
      <c r="H340" s="171">
        <f>IF(A340="HE",D340*E340,"")</f>
        <v>7500</v>
      </c>
      <c r="I340" s="172" t="str">
        <f>IF(A340="OT",D340*E340,"")</f>
        <v/>
      </c>
    </row>
    <row r="341" spans="1:10" s="153" customFormat="1" ht="31.5">
      <c r="A341" s="166" t="s">
        <v>156</v>
      </c>
      <c r="B341" s="186" t="s">
        <v>194</v>
      </c>
      <c r="C341" s="168" t="s">
        <v>152</v>
      </c>
      <c r="D341" s="169">
        <v>0.02</v>
      </c>
      <c r="E341" s="194">
        <f>+VLOOKUP(B341,[8]Cuadrillas!$A$65:$E$79,5,0)</f>
        <v>215782.01908859261</v>
      </c>
      <c r="F341" s="171">
        <f>IF(A341="MO",D341*E341,"")</f>
        <v>4315.6403817718519</v>
      </c>
      <c r="G341" s="171" t="str">
        <f>IF(A341="MA",D341*E341,"")</f>
        <v/>
      </c>
      <c r="H341" s="171" t="str">
        <f>IF(A341="HE",D341*E341,"")</f>
        <v/>
      </c>
      <c r="I341" s="172" t="str">
        <f>IF(A341="OT",D341*E341,"")</f>
        <v/>
      </c>
    </row>
    <row r="342" spans="1:10" s="153" customFormat="1" ht="15.75">
      <c r="A342" s="237" t="s">
        <v>151</v>
      </c>
      <c r="B342" s="238" t="s">
        <v>160</v>
      </c>
      <c r="C342" s="239" t="s">
        <v>157</v>
      </c>
      <c r="D342" s="286">
        <v>0.05</v>
      </c>
      <c r="E342" s="287">
        <f>F341</f>
        <v>4315.6403817718519</v>
      </c>
      <c r="F342" s="288" t="str">
        <f>IF(A342="MO",D342*E342,"")</f>
        <v/>
      </c>
      <c r="G342" s="288" t="str">
        <f>IF(A342="MA",D342*E342,"")</f>
        <v/>
      </c>
      <c r="H342" s="288">
        <f>IF(A342="HE",D342*E342,"")</f>
        <v>215.78201908859262</v>
      </c>
      <c r="I342" s="243" t="str">
        <f>IF(A342="OT",D342*E342,"")</f>
        <v/>
      </c>
    </row>
    <row r="343" spans="1:10" s="153" customFormat="1" ht="15.75">
      <c r="A343" s="166"/>
      <c r="B343" s="186"/>
      <c r="C343" s="168"/>
      <c r="D343" s="169"/>
      <c r="E343" s="170"/>
      <c r="F343" s="171" t="str">
        <f>IF(A343="MO",D343*E343,"")</f>
        <v/>
      </c>
      <c r="G343" s="171" t="str">
        <f>IF(A343="MA",D343*E343,"")</f>
        <v/>
      </c>
      <c r="H343" s="171" t="str">
        <f>IF(A343="HE",D343*E343,"")</f>
        <v/>
      </c>
      <c r="I343" s="172" t="str">
        <f>IF(A343="OT",D343*E343,"")</f>
        <v/>
      </c>
    </row>
    <row r="344" spans="1:10" s="153" customFormat="1" ht="16.5" thickBot="1">
      <c r="A344" s="173"/>
      <c r="B344" s="174" t="s">
        <v>158</v>
      </c>
      <c r="C344" s="175">
        <f>ROUND(SUM(F344:I344),0)</f>
        <v>309582</v>
      </c>
      <c r="D344" s="176" t="str">
        <f>+C335</f>
        <v>m</v>
      </c>
      <c r="E344" s="177"/>
      <c r="F344" s="178">
        <f>SUM(F339:F343)</f>
        <v>4315.6403817718519</v>
      </c>
      <c r="G344" s="178">
        <f>SUM(G339:G343)</f>
        <v>297550.93199999997</v>
      </c>
      <c r="H344" s="178">
        <f>SUM(H339:H343)</f>
        <v>7715.7820190885923</v>
      </c>
      <c r="I344" s="179">
        <f>SUM(I339:I343)</f>
        <v>0</v>
      </c>
    </row>
    <row r="345" spans="1:10" s="153" customFormat="1" ht="17.25" thickTop="1" thickBot="1">
      <c r="A345" s="3"/>
      <c r="D345" s="196"/>
      <c r="E345" s="191"/>
    </row>
    <row r="346" spans="1:10" s="153" customFormat="1" ht="16.5" thickTop="1">
      <c r="A346" s="393" t="s">
        <v>138</v>
      </c>
      <c r="B346" s="394"/>
      <c r="C346" s="418">
        <v>4.03</v>
      </c>
      <c r="D346" s="419"/>
      <c r="E346" s="419"/>
      <c r="F346" s="419"/>
      <c r="G346" s="419"/>
      <c r="H346" s="419"/>
      <c r="I346" s="420"/>
      <c r="J346" s="285"/>
    </row>
    <row r="347" spans="1:10" s="153" customFormat="1" ht="15.75">
      <c r="A347" s="398" t="s">
        <v>139</v>
      </c>
      <c r="B347" s="399"/>
      <c r="C347" s="400" t="s">
        <v>43</v>
      </c>
      <c r="D347" s="401"/>
      <c r="E347" s="401"/>
      <c r="F347" s="401"/>
      <c r="G347" s="401"/>
      <c r="H347" s="401"/>
      <c r="I347" s="402"/>
    </row>
    <row r="348" spans="1:10" s="153" customFormat="1" ht="15.75">
      <c r="A348" s="398" t="s">
        <v>140</v>
      </c>
      <c r="B348" s="399"/>
      <c r="C348" s="400" t="s">
        <v>11</v>
      </c>
      <c r="D348" s="401"/>
      <c r="E348" s="401"/>
      <c r="F348" s="401"/>
      <c r="G348" s="401"/>
      <c r="H348" s="401"/>
      <c r="I348" s="402"/>
    </row>
    <row r="349" spans="1:10" s="153" customFormat="1" ht="15.75">
      <c r="A349" s="403" t="s">
        <v>141</v>
      </c>
      <c r="B349" s="405" t="s">
        <v>142</v>
      </c>
      <c r="C349" s="406" t="s">
        <v>143</v>
      </c>
      <c r="D349" s="408" t="s">
        <v>144</v>
      </c>
      <c r="E349" s="410" t="s">
        <v>145</v>
      </c>
      <c r="F349" s="412" t="s">
        <v>146</v>
      </c>
      <c r="G349" s="413"/>
      <c r="H349" s="413"/>
      <c r="I349" s="414"/>
    </row>
    <row r="350" spans="1:10" s="153" customFormat="1" ht="32.25" thickBot="1">
      <c r="A350" s="404"/>
      <c r="B350" s="406"/>
      <c r="C350" s="407"/>
      <c r="D350" s="409"/>
      <c r="E350" s="411"/>
      <c r="F350" s="154" t="s">
        <v>147</v>
      </c>
      <c r="G350" s="154" t="s">
        <v>148</v>
      </c>
      <c r="H350" s="154" t="s">
        <v>149</v>
      </c>
      <c r="I350" s="155" t="s">
        <v>150</v>
      </c>
    </row>
    <row r="351" spans="1:10" s="153" customFormat="1" ht="17.25" thickTop="1" thickBot="1">
      <c r="A351" s="156"/>
      <c r="B351" s="156"/>
      <c r="C351" s="156"/>
      <c r="D351" s="157"/>
      <c r="E351" s="158"/>
      <c r="F351" s="156"/>
      <c r="G351" s="156"/>
      <c r="H351" s="156"/>
      <c r="I351" s="156"/>
    </row>
    <row r="352" spans="1:10" s="153" customFormat="1" ht="16.5" thickTop="1">
      <c r="A352" s="159" t="s">
        <v>153</v>
      </c>
      <c r="B352" s="233" t="s">
        <v>196</v>
      </c>
      <c r="C352" s="161" t="s">
        <v>11</v>
      </c>
      <c r="D352" s="162">
        <v>1.05</v>
      </c>
      <c r="E352" s="163">
        <f>317690*1.19</f>
        <v>378051.1</v>
      </c>
      <c r="F352" s="164" t="str">
        <f>IF(A352="MO",D352*E352,"")</f>
        <v/>
      </c>
      <c r="G352" s="164">
        <f>IF(A352="MA",D352*E352,"")</f>
        <v>396953.65499999997</v>
      </c>
      <c r="H352" s="164" t="str">
        <f>IF(A352="HE",D352*E352,"")</f>
        <v/>
      </c>
      <c r="I352" s="165" t="str">
        <f>IF(A352="OT",D352*E352,"")</f>
        <v/>
      </c>
    </row>
    <row r="353" spans="1:9" s="153" customFormat="1" ht="15.75">
      <c r="A353" s="166" t="s">
        <v>151</v>
      </c>
      <c r="B353" s="167" t="s">
        <v>193</v>
      </c>
      <c r="C353" s="168" t="s">
        <v>11</v>
      </c>
      <c r="D353" s="169">
        <v>1</v>
      </c>
      <c r="E353" s="170">
        <v>7500</v>
      </c>
      <c r="F353" s="171" t="str">
        <f>IF(A353="MO",D353*E353,"")</f>
        <v/>
      </c>
      <c r="G353" s="171" t="str">
        <f>IF(A353="MA",D353*E353,"")</f>
        <v/>
      </c>
      <c r="H353" s="171">
        <f>IF(A353="HE",D353*E353,"")</f>
        <v>7500</v>
      </c>
      <c r="I353" s="172" t="str">
        <f>IF(A353="OT",D353*E353,"")</f>
        <v/>
      </c>
    </row>
    <row r="354" spans="1:9" s="153" customFormat="1" ht="31.5">
      <c r="A354" s="166" t="s">
        <v>156</v>
      </c>
      <c r="B354" s="186" t="s">
        <v>194</v>
      </c>
      <c r="C354" s="168" t="s">
        <v>152</v>
      </c>
      <c r="D354" s="169">
        <v>0.02</v>
      </c>
      <c r="E354" s="194">
        <f>+VLOOKUP(B354,[8]Cuadrillas!$A$65:$E$79,5,0)</f>
        <v>215782.01908859261</v>
      </c>
      <c r="F354" s="171">
        <f>IF(A354="MO",D354*E354,"")</f>
        <v>4315.6403817718519</v>
      </c>
      <c r="G354" s="171" t="str">
        <f>IF(A354="MA",D354*E354,"")</f>
        <v/>
      </c>
      <c r="H354" s="171" t="str">
        <f>IF(A354="HE",D354*E354,"")</f>
        <v/>
      </c>
      <c r="I354" s="172" t="str">
        <f>IF(A354="OT",D354*E354,"")</f>
        <v/>
      </c>
    </row>
    <row r="355" spans="1:9" s="153" customFormat="1" ht="15.75">
      <c r="A355" s="237" t="s">
        <v>151</v>
      </c>
      <c r="B355" s="238" t="s">
        <v>160</v>
      </c>
      <c r="C355" s="239" t="s">
        <v>157</v>
      </c>
      <c r="D355" s="286">
        <v>0.05</v>
      </c>
      <c r="E355" s="287">
        <f>F354</f>
        <v>4315.6403817718519</v>
      </c>
      <c r="F355" s="288" t="str">
        <f>IF(A355="MO",D355*E355,"")</f>
        <v/>
      </c>
      <c r="G355" s="288" t="str">
        <f>IF(A355="MA",D355*E355,"")</f>
        <v/>
      </c>
      <c r="H355" s="288">
        <f>IF(A355="HE",D355*E355,"")</f>
        <v>215.78201908859262</v>
      </c>
      <c r="I355" s="243" t="str">
        <f>IF(A355="OT",D355*E355,"")</f>
        <v/>
      </c>
    </row>
    <row r="356" spans="1:9" s="153" customFormat="1" ht="15.75">
      <c r="A356" s="166"/>
      <c r="B356" s="186"/>
      <c r="C356" s="168"/>
      <c r="D356" s="169"/>
      <c r="E356" s="170"/>
      <c r="F356" s="171" t="str">
        <f>IF(A356="MO",D356*E356,"")</f>
        <v/>
      </c>
      <c r="G356" s="171" t="str">
        <f>IF(A356="MA",D356*E356,"")</f>
        <v/>
      </c>
      <c r="H356" s="171" t="str">
        <f>IF(A356="HE",D356*E356,"")</f>
        <v/>
      </c>
      <c r="I356" s="172" t="str">
        <f>IF(A356="OT",D356*E356,"")</f>
        <v/>
      </c>
    </row>
    <row r="357" spans="1:9" s="153" customFormat="1" ht="16.5" thickBot="1">
      <c r="A357" s="173"/>
      <c r="B357" s="174" t="s">
        <v>158</v>
      </c>
      <c r="C357" s="175">
        <f>ROUND(SUM(F357:I357),0)</f>
        <v>408985</v>
      </c>
      <c r="D357" s="176" t="str">
        <f>+C348</f>
        <v>m</v>
      </c>
      <c r="E357" s="177"/>
      <c r="F357" s="178">
        <f>SUM(F352:F356)</f>
        <v>4315.6403817718519</v>
      </c>
      <c r="G357" s="178">
        <f>SUM(G352:G356)</f>
        <v>396953.65499999997</v>
      </c>
      <c r="H357" s="178">
        <f>SUM(H352:H356)</f>
        <v>7715.7820190885923</v>
      </c>
      <c r="I357" s="179">
        <f>SUM(I352:I356)</f>
        <v>0</v>
      </c>
    </row>
    <row r="358" spans="1:9" s="153" customFormat="1" ht="17.25" thickTop="1" thickBot="1">
      <c r="A358" s="3"/>
      <c r="D358" s="196"/>
      <c r="E358" s="191"/>
    </row>
    <row r="359" spans="1:9" s="153" customFormat="1" ht="16.5" thickTop="1">
      <c r="A359" s="479" t="s">
        <v>138</v>
      </c>
      <c r="B359" s="480"/>
      <c r="C359" s="459">
        <v>4.04</v>
      </c>
      <c r="D359" s="460"/>
      <c r="E359" s="460"/>
      <c r="F359" s="460"/>
      <c r="G359" s="460"/>
      <c r="H359" s="460"/>
      <c r="I359" s="461"/>
    </row>
    <row r="360" spans="1:9" s="153" customFormat="1" ht="36" customHeight="1">
      <c r="A360" s="481" t="s">
        <v>139</v>
      </c>
      <c r="B360" s="482"/>
      <c r="C360" s="440" t="s">
        <v>204</v>
      </c>
      <c r="D360" s="441"/>
      <c r="E360" s="441"/>
      <c r="F360" s="441"/>
      <c r="G360" s="441"/>
      <c r="H360" s="441"/>
      <c r="I360" s="442"/>
    </row>
    <row r="361" spans="1:9" s="153" customFormat="1" ht="15.75">
      <c r="A361" s="481" t="s">
        <v>140</v>
      </c>
      <c r="B361" s="482"/>
      <c r="C361" s="483" t="s">
        <v>45</v>
      </c>
      <c r="D361" s="484"/>
      <c r="E361" s="484"/>
      <c r="F361" s="484"/>
      <c r="G361" s="484"/>
      <c r="H361" s="484"/>
      <c r="I361" s="485"/>
    </row>
    <row r="362" spans="1:9" s="153" customFormat="1" ht="15.75">
      <c r="A362" s="467" t="s">
        <v>141</v>
      </c>
      <c r="B362" s="469" t="s">
        <v>142</v>
      </c>
      <c r="C362" s="470" t="s">
        <v>143</v>
      </c>
      <c r="D362" s="472" t="s">
        <v>144</v>
      </c>
      <c r="E362" s="474" t="s">
        <v>145</v>
      </c>
      <c r="F362" s="476" t="s">
        <v>146</v>
      </c>
      <c r="G362" s="477"/>
      <c r="H362" s="477"/>
      <c r="I362" s="478"/>
    </row>
    <row r="363" spans="1:9" s="153" customFormat="1" ht="32.25" thickBot="1">
      <c r="A363" s="468"/>
      <c r="B363" s="470"/>
      <c r="C363" s="471"/>
      <c r="D363" s="473"/>
      <c r="E363" s="475"/>
      <c r="F363" s="290" t="s">
        <v>147</v>
      </c>
      <c r="G363" s="290" t="s">
        <v>148</v>
      </c>
      <c r="H363" s="290" t="s">
        <v>149</v>
      </c>
      <c r="I363" s="291" t="s">
        <v>150</v>
      </c>
    </row>
    <row r="364" spans="1:9" s="153" customFormat="1" ht="17.25" thickTop="1" thickBot="1">
      <c r="A364" s="292"/>
      <c r="B364" s="292"/>
      <c r="C364" s="292"/>
      <c r="D364" s="293"/>
      <c r="E364" s="294"/>
      <c r="F364" s="292"/>
      <c r="G364" s="292"/>
      <c r="H364" s="292"/>
      <c r="I364" s="292"/>
    </row>
    <row r="365" spans="1:9" s="153" customFormat="1" ht="16.5" thickTop="1">
      <c r="A365" s="206" t="s">
        <v>151</v>
      </c>
      <c r="B365" s="298" t="s">
        <v>205</v>
      </c>
      <c r="C365" s="230" t="s">
        <v>45</v>
      </c>
      <c r="D365" s="235">
        <v>1</v>
      </c>
      <c r="E365" s="295">
        <f>4350780*1.22</f>
        <v>5307951.5999999996</v>
      </c>
      <c r="F365" s="207" t="str">
        <f>IF(A365="MO",D365*E365,"")</f>
        <v/>
      </c>
      <c r="G365" s="207" t="str">
        <f>IF(A365="MA",D365*E365,"")</f>
        <v/>
      </c>
      <c r="H365" s="207">
        <f>IF(A365="HE",D365*E365,"")</f>
        <v>5307951.5999999996</v>
      </c>
      <c r="I365" s="208" t="str">
        <f>IF(A365="OT",D365*E365,"")</f>
        <v/>
      </c>
    </row>
    <row r="366" spans="1:9" s="153" customFormat="1" ht="15.75">
      <c r="A366" s="206" t="s">
        <v>153</v>
      </c>
      <c r="B366" s="298" t="s">
        <v>206</v>
      </c>
      <c r="C366" s="230" t="s">
        <v>45</v>
      </c>
      <c r="D366" s="235">
        <v>1</v>
      </c>
      <c r="E366" s="232">
        <f>+H365*0.15</f>
        <v>796192.73999999987</v>
      </c>
      <c r="F366" s="207" t="str">
        <f>IF(A366="MO",D366*E366,"")</f>
        <v/>
      </c>
      <c r="G366" s="207">
        <f>IF(A366="MA",D366*E366,"")</f>
        <v>796192.73999999987</v>
      </c>
      <c r="H366" s="207" t="str">
        <f>IF(A366="HE",D366*E366,"")</f>
        <v/>
      </c>
      <c r="I366" s="208" t="str">
        <f>IF(A366="OT",D366*E366,"")</f>
        <v/>
      </c>
    </row>
    <row r="367" spans="1:9" s="153" customFormat="1" ht="15.75">
      <c r="A367" s="206" t="s">
        <v>153</v>
      </c>
      <c r="B367" s="229" t="s">
        <v>198</v>
      </c>
      <c r="C367" s="230" t="s">
        <v>45</v>
      </c>
      <c r="D367" s="231">
        <v>1</v>
      </c>
      <c r="E367" s="232">
        <v>50000</v>
      </c>
      <c r="F367" s="207" t="str">
        <f>IF(A367="MO",D367*E367,"")</f>
        <v/>
      </c>
      <c r="G367" s="207">
        <f>IF(A367="MA",D367*E367,"")</f>
        <v>50000</v>
      </c>
      <c r="H367" s="207" t="str">
        <f>IF(A367="HE",D367*E367,"")</f>
        <v/>
      </c>
      <c r="I367" s="208" t="str">
        <f>IF(A367="OT",D367*E367,"")</f>
        <v/>
      </c>
    </row>
    <row r="368" spans="1:9" s="153" customFormat="1" ht="31.5">
      <c r="A368" s="206" t="s">
        <v>156</v>
      </c>
      <c r="B368" s="233" t="s">
        <v>166</v>
      </c>
      <c r="C368" s="234" t="s">
        <v>152</v>
      </c>
      <c r="D368" s="245">
        <v>0.22500000000000001</v>
      </c>
      <c r="E368" s="194">
        <f>+VLOOKUP(B368,[8]Cuadrillas!$A$65:$E$79,5,0)</f>
        <v>158219.35909451853</v>
      </c>
      <c r="F368" s="288">
        <f>IF(A368="MO",D368*E368,"")</f>
        <v>35599.355796266667</v>
      </c>
      <c r="G368" s="207" t="str">
        <f>IF(A368="MA",D368*E368,"")</f>
        <v/>
      </c>
      <c r="H368" s="207" t="str">
        <f>IF(A368="HE",D368*E368,"")</f>
        <v/>
      </c>
      <c r="I368" s="208" t="str">
        <f>IF(A368="OT",D368*E368,"")</f>
        <v/>
      </c>
    </row>
    <row r="369" spans="1:9" s="153" customFormat="1" ht="15.75">
      <c r="A369" s="206"/>
      <c r="B369" s="296"/>
      <c r="C369" s="230"/>
      <c r="D369" s="231"/>
      <c r="E369" s="232"/>
      <c r="F369" s="207" t="str">
        <f>IF(A369="MO",D369*E369,"")</f>
        <v/>
      </c>
      <c r="G369" s="207" t="str">
        <f>IF(A369="MA",D369*E369,"")</f>
        <v/>
      </c>
      <c r="H369" s="207" t="str">
        <f>IF(A369="HE",D369*E369,"")</f>
        <v/>
      </c>
      <c r="I369" s="208" t="str">
        <f>IF(A369="OT",D369*E369,"")</f>
        <v/>
      </c>
    </row>
    <row r="370" spans="1:9" s="153" customFormat="1" ht="16.5" thickBot="1">
      <c r="A370" s="223"/>
      <c r="B370" s="210" t="s">
        <v>158</v>
      </c>
      <c r="C370" s="299">
        <f>ROUND(SUM(F370:I370),0)</f>
        <v>6189744</v>
      </c>
      <c r="D370" s="225" t="str">
        <f>+C361</f>
        <v>Un</v>
      </c>
      <c r="E370" s="226"/>
      <c r="F370" s="268">
        <f>SUM(F365:F369)</f>
        <v>35599.355796266667</v>
      </c>
      <c r="G370" s="268">
        <f>SUM(G365:G369)</f>
        <v>846192.73999999987</v>
      </c>
      <c r="H370" s="268">
        <f>SUM(H365:H369)</f>
        <v>5307951.5999999996</v>
      </c>
      <c r="I370" s="269">
        <f>SUM(I365:I369)</f>
        <v>0</v>
      </c>
    </row>
    <row r="371" spans="1:9" ht="16.5" thickTop="1" thickBot="1"/>
    <row r="372" spans="1:9" ht="16.5" thickTop="1">
      <c r="A372" s="479" t="s">
        <v>138</v>
      </c>
      <c r="B372" s="480"/>
      <c r="C372" s="459">
        <v>4.05</v>
      </c>
      <c r="D372" s="460"/>
      <c r="E372" s="460"/>
      <c r="F372" s="460"/>
      <c r="G372" s="460"/>
      <c r="H372" s="460"/>
      <c r="I372" s="461"/>
    </row>
    <row r="373" spans="1:9" ht="31.5" customHeight="1">
      <c r="A373" s="481" t="s">
        <v>139</v>
      </c>
      <c r="B373" s="482"/>
      <c r="C373" s="440" t="s">
        <v>306</v>
      </c>
      <c r="D373" s="441"/>
      <c r="E373" s="441"/>
      <c r="F373" s="441"/>
      <c r="G373" s="441"/>
      <c r="H373" s="441"/>
      <c r="I373" s="442"/>
    </row>
    <row r="374" spans="1:9" ht="15.75">
      <c r="A374" s="481" t="s">
        <v>140</v>
      </c>
      <c r="B374" s="482"/>
      <c r="C374" s="483" t="s">
        <v>45</v>
      </c>
      <c r="D374" s="484"/>
      <c r="E374" s="484"/>
      <c r="F374" s="484"/>
      <c r="G374" s="484"/>
      <c r="H374" s="484"/>
      <c r="I374" s="485"/>
    </row>
    <row r="375" spans="1:9" ht="15.75">
      <c r="A375" s="467" t="s">
        <v>141</v>
      </c>
      <c r="B375" s="469" t="s">
        <v>142</v>
      </c>
      <c r="C375" s="470" t="s">
        <v>143</v>
      </c>
      <c r="D375" s="472" t="s">
        <v>144</v>
      </c>
      <c r="E375" s="474" t="s">
        <v>145</v>
      </c>
      <c r="F375" s="476" t="s">
        <v>146</v>
      </c>
      <c r="G375" s="477"/>
      <c r="H375" s="477"/>
      <c r="I375" s="478"/>
    </row>
    <row r="376" spans="1:9" ht="32.25" thickBot="1">
      <c r="A376" s="468"/>
      <c r="B376" s="470"/>
      <c r="C376" s="471"/>
      <c r="D376" s="473"/>
      <c r="E376" s="475"/>
      <c r="F376" s="290" t="s">
        <v>147</v>
      </c>
      <c r="G376" s="290" t="s">
        <v>148</v>
      </c>
      <c r="H376" s="290" t="s">
        <v>149</v>
      </c>
      <c r="I376" s="291" t="s">
        <v>150</v>
      </c>
    </row>
    <row r="377" spans="1:9" ht="17.25" thickTop="1" thickBot="1">
      <c r="A377" s="292"/>
      <c r="B377" s="292"/>
      <c r="C377" s="292"/>
      <c r="D377" s="293"/>
      <c r="E377" s="294"/>
      <c r="F377" s="292"/>
      <c r="G377" s="292"/>
      <c r="H377" s="292"/>
      <c r="I377" s="292"/>
    </row>
    <row r="378" spans="1:9" ht="16.5" thickTop="1">
      <c r="A378" s="206" t="s">
        <v>153</v>
      </c>
      <c r="B378" s="298" t="s">
        <v>307</v>
      </c>
      <c r="C378" s="230" t="s">
        <v>20</v>
      </c>
      <c r="D378" s="235">
        <v>1</v>
      </c>
      <c r="E378" s="295">
        <v>533533</v>
      </c>
      <c r="F378" s="207" t="str">
        <f>IF(A378="MO",D378*E378,"")</f>
        <v/>
      </c>
      <c r="G378" s="207">
        <f>IF(A378="MA",D378*E378,"")</f>
        <v>533533</v>
      </c>
      <c r="H378" s="207" t="str">
        <f>IF(A378="HE",D378*E378,"")</f>
        <v/>
      </c>
      <c r="I378" s="208" t="str">
        <f>IF(A378="OT",D378*E378,"")</f>
        <v/>
      </c>
    </row>
    <row r="379" spans="1:9" ht="31.5">
      <c r="A379" s="206" t="s">
        <v>153</v>
      </c>
      <c r="B379" s="298" t="s">
        <v>308</v>
      </c>
      <c r="C379" s="230" t="s">
        <v>20</v>
      </c>
      <c r="D379" s="235">
        <v>4</v>
      </c>
      <c r="E379" s="232">
        <v>1494</v>
      </c>
      <c r="F379" s="207" t="str">
        <f>IF(A379="MO",D379*E379,"")</f>
        <v/>
      </c>
      <c r="G379" s="207">
        <f>IF(A379="MA",D379*E379,"")</f>
        <v>5976</v>
      </c>
      <c r="H379" s="207" t="str">
        <f>IF(A379="HE",D379*E379,"")</f>
        <v/>
      </c>
      <c r="I379" s="208" t="str">
        <f>IF(A379="OT",D379*E379,"")</f>
        <v/>
      </c>
    </row>
    <row r="380" spans="1:9" ht="31.5">
      <c r="A380" s="206" t="s">
        <v>153</v>
      </c>
      <c r="B380" s="298" t="s">
        <v>309</v>
      </c>
      <c r="C380" s="230" t="s">
        <v>20</v>
      </c>
      <c r="D380" s="235">
        <v>1</v>
      </c>
      <c r="E380" s="232">
        <v>1365</v>
      </c>
      <c r="F380" s="207" t="str">
        <f t="shared" ref="F380:F382" si="71">IF(A380="MO",D380*E380,"")</f>
        <v/>
      </c>
      <c r="G380" s="207">
        <f t="shared" ref="G380:G382" si="72">IF(A380="MA",D380*E380,"")</f>
        <v>1365</v>
      </c>
      <c r="H380" s="207" t="str">
        <f t="shared" ref="H380:H382" si="73">IF(A380="HE",D380*E380,"")</f>
        <v/>
      </c>
      <c r="I380" s="208" t="str">
        <f t="shared" ref="I380:I382" si="74">IF(A380="OT",D380*E380,"")</f>
        <v/>
      </c>
    </row>
    <row r="381" spans="1:9" ht="15.75">
      <c r="A381" s="206" t="s">
        <v>156</v>
      </c>
      <c r="B381" s="298" t="s">
        <v>277</v>
      </c>
      <c r="C381" s="230" t="s">
        <v>259</v>
      </c>
      <c r="D381" s="235">
        <v>2</v>
      </c>
      <c r="E381" s="232">
        <v>12319</v>
      </c>
      <c r="F381" s="207">
        <f t="shared" si="71"/>
        <v>24638</v>
      </c>
      <c r="G381" s="207" t="str">
        <f t="shared" si="72"/>
        <v/>
      </c>
      <c r="H381" s="207" t="str">
        <f t="shared" si="73"/>
        <v/>
      </c>
      <c r="I381" s="208" t="str">
        <f t="shared" si="74"/>
        <v/>
      </c>
    </row>
    <row r="382" spans="1:9" ht="15.75">
      <c r="A382" s="206" t="s">
        <v>156</v>
      </c>
      <c r="B382" s="298" t="s">
        <v>267</v>
      </c>
      <c r="C382" s="230" t="s">
        <v>259</v>
      </c>
      <c r="D382" s="235">
        <v>1.1576652474099505</v>
      </c>
      <c r="E382" s="232">
        <v>6343</v>
      </c>
      <c r="F382" s="207">
        <f t="shared" si="71"/>
        <v>7343.0706643213161</v>
      </c>
      <c r="G382" s="207" t="str">
        <f t="shared" si="72"/>
        <v/>
      </c>
      <c r="H382" s="207" t="str">
        <f t="shared" si="73"/>
        <v/>
      </c>
      <c r="I382" s="208" t="str">
        <f t="shared" si="74"/>
        <v/>
      </c>
    </row>
    <row r="383" spans="1:9" ht="15.75">
      <c r="A383" s="206" t="s">
        <v>163</v>
      </c>
      <c r="B383" s="229" t="s">
        <v>268</v>
      </c>
      <c r="C383" s="230" t="s">
        <v>261</v>
      </c>
      <c r="D383" s="231">
        <v>0.04</v>
      </c>
      <c r="E383" s="232">
        <v>31981</v>
      </c>
      <c r="F383" s="207" t="str">
        <f>IF(A383="MO",D383*E383,"")</f>
        <v/>
      </c>
      <c r="G383" s="207" t="str">
        <f>IF(A383="MA",D383*E383,"")</f>
        <v/>
      </c>
      <c r="H383" s="207" t="str">
        <f>IF(A383="HE",D383*E383,"")</f>
        <v/>
      </c>
      <c r="I383" s="208">
        <f>IF(A383="OT",D383*E383,"")</f>
        <v>1279.24</v>
      </c>
    </row>
    <row r="384" spans="1:9" ht="15.75">
      <c r="A384" s="206" t="s">
        <v>151</v>
      </c>
      <c r="B384" s="233" t="s">
        <v>258</v>
      </c>
      <c r="C384" s="234" t="s">
        <v>261</v>
      </c>
      <c r="D384" s="245">
        <v>0.05</v>
      </c>
      <c r="E384" s="194">
        <v>31981</v>
      </c>
      <c r="F384" s="288" t="str">
        <f>IF(A384="MO",D384*E384,"")</f>
        <v/>
      </c>
      <c r="G384" s="207" t="str">
        <f>IF(A384="MA",D384*E384,"")</f>
        <v/>
      </c>
      <c r="H384" s="207">
        <f>IF(A384="HE",D384*E384,"")</f>
        <v>1599.0500000000002</v>
      </c>
      <c r="I384" s="208" t="str">
        <f>IF(A384="OT",D384*E384,"")</f>
        <v/>
      </c>
    </row>
    <row r="385" spans="1:9" ht="15.75">
      <c r="A385" s="206"/>
      <c r="B385" s="296"/>
      <c r="C385" s="230"/>
      <c r="D385" s="231"/>
      <c r="E385" s="232"/>
      <c r="F385" s="207" t="str">
        <f>IF(A385="MO",D385*E385,"")</f>
        <v/>
      </c>
      <c r="G385" s="207" t="str">
        <f>IF(A385="MA",D385*E385,"")</f>
        <v/>
      </c>
      <c r="H385" s="207" t="str">
        <f>IF(A385="HE",D385*E385,"")</f>
        <v/>
      </c>
      <c r="I385" s="208" t="str">
        <f>IF(A385="OT",D385*E385,"")</f>
        <v/>
      </c>
    </row>
    <row r="386" spans="1:9" ht="16.5" thickBot="1">
      <c r="A386" s="223"/>
      <c r="B386" s="210" t="s">
        <v>158</v>
      </c>
      <c r="C386" s="299">
        <f>ROUND(SUM(F386:I386),0)</f>
        <v>575733</v>
      </c>
      <c r="D386" s="225" t="str">
        <f>+C374</f>
        <v>Un</v>
      </c>
      <c r="E386" s="226"/>
      <c r="F386" s="268">
        <f>SUM(F378:F385)</f>
        <v>31981.070664321316</v>
      </c>
      <c r="G386" s="268">
        <f>SUM(G378:G385)</f>
        <v>540874</v>
      </c>
      <c r="H386" s="268">
        <f>SUM(H378:H385)</f>
        <v>1599.0500000000002</v>
      </c>
      <c r="I386" s="269">
        <f>SUM(I378:I385)</f>
        <v>1279.24</v>
      </c>
    </row>
    <row r="387" spans="1:9" ht="16.5" thickTop="1" thickBot="1"/>
    <row r="388" spans="1:9" ht="16.5" thickTop="1">
      <c r="A388" s="479" t="s">
        <v>138</v>
      </c>
      <c r="B388" s="480"/>
      <c r="C388" s="459">
        <v>4.0599999999999996</v>
      </c>
      <c r="D388" s="460"/>
      <c r="E388" s="460"/>
      <c r="F388" s="460"/>
      <c r="G388" s="460"/>
      <c r="H388" s="460"/>
      <c r="I388" s="461"/>
    </row>
    <row r="389" spans="1:9" ht="15.75">
      <c r="A389" s="481" t="s">
        <v>139</v>
      </c>
      <c r="B389" s="482"/>
      <c r="C389" s="440" t="s">
        <v>47</v>
      </c>
      <c r="D389" s="441"/>
      <c r="E389" s="441"/>
      <c r="F389" s="441"/>
      <c r="G389" s="441"/>
      <c r="H389" s="441"/>
      <c r="I389" s="442"/>
    </row>
    <row r="390" spans="1:9" ht="15.75">
      <c r="A390" s="481" t="s">
        <v>140</v>
      </c>
      <c r="B390" s="482"/>
      <c r="C390" s="483" t="s">
        <v>45</v>
      </c>
      <c r="D390" s="484"/>
      <c r="E390" s="484"/>
      <c r="F390" s="484"/>
      <c r="G390" s="484"/>
      <c r="H390" s="484"/>
      <c r="I390" s="485"/>
    </row>
    <row r="391" spans="1:9" ht="15.75">
      <c r="A391" s="467" t="s">
        <v>141</v>
      </c>
      <c r="B391" s="469" t="s">
        <v>142</v>
      </c>
      <c r="C391" s="470" t="s">
        <v>143</v>
      </c>
      <c r="D391" s="472" t="s">
        <v>144</v>
      </c>
      <c r="E391" s="474" t="s">
        <v>145</v>
      </c>
      <c r="F391" s="476" t="s">
        <v>146</v>
      </c>
      <c r="G391" s="477"/>
      <c r="H391" s="477"/>
      <c r="I391" s="478"/>
    </row>
    <row r="392" spans="1:9" ht="32.25" thickBot="1">
      <c r="A392" s="468"/>
      <c r="B392" s="470"/>
      <c r="C392" s="471"/>
      <c r="D392" s="473"/>
      <c r="E392" s="475"/>
      <c r="F392" s="290" t="s">
        <v>147</v>
      </c>
      <c r="G392" s="290" t="s">
        <v>148</v>
      </c>
      <c r="H392" s="290" t="s">
        <v>149</v>
      </c>
      <c r="I392" s="291" t="s">
        <v>150</v>
      </c>
    </row>
    <row r="393" spans="1:9" ht="17.25" thickTop="1" thickBot="1">
      <c r="A393" s="292"/>
      <c r="B393" s="292"/>
      <c r="C393" s="292"/>
      <c r="D393" s="293"/>
      <c r="E393" s="294"/>
      <c r="F393" s="292"/>
      <c r="G393" s="292"/>
      <c r="H393" s="292"/>
      <c r="I393" s="292"/>
    </row>
    <row r="394" spans="1:9" ht="32.25" thickTop="1">
      <c r="A394" s="206" t="s">
        <v>153</v>
      </c>
      <c r="B394" s="298" t="s">
        <v>312</v>
      </c>
      <c r="C394" s="230" t="s">
        <v>20</v>
      </c>
      <c r="D394" s="235">
        <v>1</v>
      </c>
      <c r="E394" s="295">
        <v>110770</v>
      </c>
      <c r="F394" s="207" t="str">
        <f>IF(A394="MO",D394*E394,"")</f>
        <v/>
      </c>
      <c r="G394" s="207">
        <f>IF(A394="MA",D394*E394,"")</f>
        <v>110770</v>
      </c>
      <c r="H394" s="207" t="str">
        <f>IF(A394="HE",D394*E394,"")</f>
        <v/>
      </c>
      <c r="I394" s="208" t="str">
        <f>IF(A394="OT",D394*E394,"")</f>
        <v/>
      </c>
    </row>
    <row r="395" spans="1:9" ht="31.5">
      <c r="A395" s="206" t="s">
        <v>153</v>
      </c>
      <c r="B395" s="298" t="s">
        <v>313</v>
      </c>
      <c r="C395" s="230" t="s">
        <v>20</v>
      </c>
      <c r="D395" s="235">
        <v>1</v>
      </c>
      <c r="E395" s="232">
        <v>53474</v>
      </c>
      <c r="F395" s="207" t="str">
        <f>IF(A395="MO",D395*E395,"")</f>
        <v/>
      </c>
      <c r="G395" s="207">
        <f>IF(A395="MA",D395*E395,"")</f>
        <v>53474</v>
      </c>
      <c r="H395" s="207" t="str">
        <f>IF(A395="HE",D395*E395,"")</f>
        <v/>
      </c>
      <c r="I395" s="208" t="str">
        <f>IF(A395="OT",D395*E395,"")</f>
        <v/>
      </c>
    </row>
    <row r="396" spans="1:9" ht="31.5">
      <c r="A396" s="206" t="s">
        <v>151</v>
      </c>
      <c r="B396" s="298" t="s">
        <v>310</v>
      </c>
      <c r="C396" s="230" t="s">
        <v>199</v>
      </c>
      <c r="D396" s="235">
        <v>0.25</v>
      </c>
      <c r="E396" s="232">
        <v>198000</v>
      </c>
      <c r="F396" s="207" t="str">
        <f>IF(A396="MO",D396*E396,"")</f>
        <v/>
      </c>
      <c r="G396" s="207" t="str">
        <f>IF(A396="MA",D396*E396,"")</f>
        <v/>
      </c>
      <c r="H396" s="207">
        <f>IF(A396="HE",D396*E396,"")</f>
        <v>49500</v>
      </c>
      <c r="I396" s="208" t="str">
        <f>IF(A396="OT",D396*E396,"")</f>
        <v/>
      </c>
    </row>
    <row r="397" spans="1:9" ht="15.75">
      <c r="A397" s="206" t="s">
        <v>151</v>
      </c>
      <c r="B397" s="298" t="s">
        <v>311</v>
      </c>
      <c r="C397" s="230" t="s">
        <v>199</v>
      </c>
      <c r="D397" s="235">
        <v>0.25</v>
      </c>
      <c r="E397" s="232">
        <v>70000</v>
      </c>
      <c r="F397" s="207" t="str">
        <f t="shared" ref="F397:F399" si="75">IF(A397="MO",D397*E397,"")</f>
        <v/>
      </c>
      <c r="G397" s="207" t="str">
        <f t="shared" ref="G397:G399" si="76">IF(A397="MA",D397*E397,"")</f>
        <v/>
      </c>
      <c r="H397" s="207">
        <f t="shared" ref="H397:H399" si="77">IF(A397="HE",D397*E397,"")</f>
        <v>17500</v>
      </c>
      <c r="I397" s="208" t="str">
        <f t="shared" ref="I397:I399" si="78">IF(A397="OT",D397*E397,"")</f>
        <v/>
      </c>
    </row>
    <row r="398" spans="1:9" ht="15.75">
      <c r="A398" s="206" t="s">
        <v>156</v>
      </c>
      <c r="B398" s="298" t="s">
        <v>277</v>
      </c>
      <c r="C398" s="230" t="s">
        <v>259</v>
      </c>
      <c r="D398" s="235">
        <v>0.4</v>
      </c>
      <c r="E398" s="232">
        <v>12319</v>
      </c>
      <c r="F398" s="207">
        <f t="shared" si="75"/>
        <v>4927.6000000000004</v>
      </c>
      <c r="G398" s="207" t="str">
        <f t="shared" si="76"/>
        <v/>
      </c>
      <c r="H398" s="207" t="str">
        <f t="shared" si="77"/>
        <v/>
      </c>
      <c r="I398" s="208" t="str">
        <f t="shared" si="78"/>
        <v/>
      </c>
    </row>
    <row r="399" spans="1:9" ht="15.75">
      <c r="A399" s="206" t="s">
        <v>156</v>
      </c>
      <c r="B399" s="298" t="s">
        <v>267</v>
      </c>
      <c r="C399" s="230" t="s">
        <v>259</v>
      </c>
      <c r="D399" s="235">
        <v>0.4</v>
      </c>
      <c r="E399" s="232">
        <v>6343</v>
      </c>
      <c r="F399" s="207">
        <f t="shared" si="75"/>
        <v>2537.2000000000003</v>
      </c>
      <c r="G399" s="207" t="str">
        <f t="shared" si="76"/>
        <v/>
      </c>
      <c r="H399" s="207" t="str">
        <f t="shared" si="77"/>
        <v/>
      </c>
      <c r="I399" s="208" t="str">
        <f t="shared" si="78"/>
        <v/>
      </c>
    </row>
    <row r="400" spans="1:9" ht="15.75">
      <c r="A400" s="206" t="s">
        <v>163</v>
      </c>
      <c r="B400" s="229" t="s">
        <v>268</v>
      </c>
      <c r="C400" s="230" t="s">
        <v>261</v>
      </c>
      <c r="D400" s="231">
        <v>0.04</v>
      </c>
      <c r="E400" s="232">
        <v>7465</v>
      </c>
      <c r="F400" s="207" t="str">
        <f>IF(A400="MO",D400*E400,"")</f>
        <v/>
      </c>
      <c r="G400" s="207" t="str">
        <f>IF(A400="MA",D400*E400,"")</f>
        <v/>
      </c>
      <c r="H400" s="207" t="str">
        <f>IF(A400="HE",D400*E400,"")</f>
        <v/>
      </c>
      <c r="I400" s="208">
        <f>IF(A400="OT",D400*E400,"")</f>
        <v>298.60000000000002</v>
      </c>
    </row>
    <row r="401" spans="1:9" ht="15.75">
      <c r="A401" s="206" t="s">
        <v>151</v>
      </c>
      <c r="B401" s="233" t="s">
        <v>258</v>
      </c>
      <c r="C401" s="234" t="s">
        <v>261</v>
      </c>
      <c r="D401" s="245">
        <v>0.05</v>
      </c>
      <c r="E401" s="194">
        <v>7465</v>
      </c>
      <c r="F401" s="288" t="str">
        <f>IF(A401="MO",D401*E401,"")</f>
        <v/>
      </c>
      <c r="G401" s="207" t="str">
        <f>IF(A401="MA",D401*E401,"")</f>
        <v/>
      </c>
      <c r="H401" s="207">
        <f>IF(A401="HE",D401*E401,"")</f>
        <v>373.25</v>
      </c>
      <c r="I401" s="208" t="str">
        <f>IF(A401="OT",D401*E401,"")</f>
        <v/>
      </c>
    </row>
    <row r="402" spans="1:9" ht="15.75">
      <c r="A402" s="206"/>
      <c r="B402" s="296"/>
      <c r="C402" s="230"/>
      <c r="D402" s="231"/>
      <c r="E402" s="232"/>
      <c r="F402" s="207" t="str">
        <f>IF(A402="MO",D402*E402,"")</f>
        <v/>
      </c>
      <c r="G402" s="207" t="str">
        <f>IF(A402="MA",D402*E402,"")</f>
        <v/>
      </c>
      <c r="H402" s="207" t="str">
        <f>IF(A402="HE",D402*E402,"")</f>
        <v/>
      </c>
      <c r="I402" s="208" t="str">
        <f>IF(A402="OT",D402*E402,"")</f>
        <v/>
      </c>
    </row>
    <row r="403" spans="1:9" ht="16.5" thickBot="1">
      <c r="A403" s="223"/>
      <c r="B403" s="210" t="s">
        <v>158</v>
      </c>
      <c r="C403" s="299">
        <f>ROUND(SUM(F403:I403),0)</f>
        <v>239381</v>
      </c>
      <c r="D403" s="225" t="str">
        <f>+C390</f>
        <v>Un</v>
      </c>
      <c r="E403" s="226"/>
      <c r="F403" s="268">
        <f>SUM(F394:F402)</f>
        <v>7464.8000000000011</v>
      </c>
      <c r="G403" s="268">
        <f>SUM(G394:G402)</f>
        <v>164244</v>
      </c>
      <c r="H403" s="268">
        <f>SUM(H394:H402)</f>
        <v>67373.25</v>
      </c>
      <c r="I403" s="269">
        <f>SUM(I394:I402)</f>
        <v>298.60000000000002</v>
      </c>
    </row>
    <row r="404" spans="1:9" ht="16.5" thickTop="1" thickBot="1"/>
    <row r="405" spans="1:9" s="153" customFormat="1" ht="16.5" thickTop="1">
      <c r="A405" s="393" t="s">
        <v>138</v>
      </c>
      <c r="B405" s="394"/>
      <c r="C405" s="418">
        <v>4.07</v>
      </c>
      <c r="D405" s="419"/>
      <c r="E405" s="419"/>
      <c r="F405" s="419"/>
      <c r="G405" s="419"/>
      <c r="H405" s="419"/>
      <c r="I405" s="420"/>
    </row>
    <row r="406" spans="1:9" s="153" customFormat="1" ht="15.6" customHeight="1">
      <c r="A406" s="398" t="s">
        <v>139</v>
      </c>
      <c r="B406" s="399"/>
      <c r="C406" s="400" t="s">
        <v>48</v>
      </c>
      <c r="D406" s="401"/>
      <c r="E406" s="401"/>
      <c r="F406" s="401"/>
      <c r="G406" s="401"/>
      <c r="H406" s="401"/>
      <c r="I406" s="402"/>
    </row>
    <row r="407" spans="1:9" s="153" customFormat="1" ht="15.75">
      <c r="A407" s="398" t="s">
        <v>140</v>
      </c>
      <c r="B407" s="399"/>
      <c r="C407" s="400" t="s">
        <v>45</v>
      </c>
      <c r="D407" s="401"/>
      <c r="E407" s="401"/>
      <c r="F407" s="401"/>
      <c r="G407" s="401"/>
      <c r="H407" s="401"/>
      <c r="I407" s="402"/>
    </row>
    <row r="408" spans="1:9" s="153" customFormat="1" ht="15.75">
      <c r="A408" s="403" t="s">
        <v>141</v>
      </c>
      <c r="B408" s="405" t="s">
        <v>142</v>
      </c>
      <c r="C408" s="406" t="s">
        <v>143</v>
      </c>
      <c r="D408" s="408" t="s">
        <v>144</v>
      </c>
      <c r="E408" s="410" t="s">
        <v>145</v>
      </c>
      <c r="F408" s="412" t="s">
        <v>146</v>
      </c>
      <c r="G408" s="413"/>
      <c r="H408" s="413"/>
      <c r="I408" s="414"/>
    </row>
    <row r="409" spans="1:9" s="153" customFormat="1" ht="32.25" thickBot="1">
      <c r="A409" s="404"/>
      <c r="B409" s="406"/>
      <c r="C409" s="407"/>
      <c r="D409" s="409"/>
      <c r="E409" s="411"/>
      <c r="F409" s="154" t="s">
        <v>147</v>
      </c>
      <c r="G409" s="154" t="s">
        <v>148</v>
      </c>
      <c r="H409" s="154" t="s">
        <v>149</v>
      </c>
      <c r="I409" s="155" t="s">
        <v>150</v>
      </c>
    </row>
    <row r="410" spans="1:9" s="153" customFormat="1" ht="17.25" thickTop="1" thickBot="1">
      <c r="A410" s="156"/>
      <c r="B410" s="156"/>
      <c r="C410" s="156"/>
      <c r="D410" s="157"/>
      <c r="E410" s="158"/>
      <c r="F410" s="156"/>
      <c r="G410" s="156"/>
      <c r="H410" s="156"/>
      <c r="I410" s="156"/>
    </row>
    <row r="411" spans="1:9" s="153" customFormat="1" ht="16.5" thickTop="1">
      <c r="A411" s="206" t="s">
        <v>153</v>
      </c>
      <c r="B411" s="233" t="s">
        <v>207</v>
      </c>
      <c r="C411" s="230" t="s">
        <v>45</v>
      </c>
      <c r="D411" s="235">
        <v>1</v>
      </c>
      <c r="E411" s="191">
        <f>471040*1.22</f>
        <v>574668.79999999993</v>
      </c>
      <c r="F411" s="164" t="str">
        <f>IF(A411="MO",D411*E411,"")</f>
        <v/>
      </c>
      <c r="G411" s="164">
        <f>IF(A411="MA",D411*E411,"")</f>
        <v>574668.79999999993</v>
      </c>
      <c r="H411" s="164" t="str">
        <f>IF(A411="HE",D411*E411,"")</f>
        <v/>
      </c>
      <c r="I411" s="165" t="str">
        <f>IF(A411="OT",D411*E411,"")</f>
        <v/>
      </c>
    </row>
    <row r="412" spans="1:9" s="153" customFormat="1" ht="15.75">
      <c r="A412" s="206" t="s">
        <v>153</v>
      </c>
      <c r="B412" s="229" t="s">
        <v>208</v>
      </c>
      <c r="C412" s="230" t="s">
        <v>45</v>
      </c>
      <c r="D412" s="231">
        <v>1</v>
      </c>
      <c r="E412" s="170">
        <f>206085*1.22</f>
        <v>251423.69999999998</v>
      </c>
      <c r="F412" s="171" t="str">
        <f>IF(A412="MO",D412*E412,"")</f>
        <v/>
      </c>
      <c r="G412" s="171">
        <f>IF(A412="MA",D412*E412,"")</f>
        <v>251423.69999999998</v>
      </c>
      <c r="H412" s="171" t="str">
        <f>IF(A412="HE",D412*E412,"")</f>
        <v/>
      </c>
      <c r="I412" s="172" t="str">
        <f>IF(A412="OT",D412*E412,"")</f>
        <v/>
      </c>
    </row>
    <row r="413" spans="1:9" s="153" customFormat="1" ht="15.75">
      <c r="A413" s="206" t="s">
        <v>153</v>
      </c>
      <c r="B413" s="229" t="s">
        <v>198</v>
      </c>
      <c r="C413" s="230" t="s">
        <v>45</v>
      </c>
      <c r="D413" s="231">
        <v>1</v>
      </c>
      <c r="E413" s="170">
        <v>40000</v>
      </c>
      <c r="F413" s="171" t="str">
        <f>IF(A413="MO",D413*E413,"")</f>
        <v/>
      </c>
      <c r="G413" s="171">
        <f>IF(A413="MA",D413*E413,"")</f>
        <v>40000</v>
      </c>
      <c r="H413" s="171" t="str">
        <f>IF(A413="HE",D413*E413,"")</f>
        <v/>
      </c>
      <c r="I413" s="172" t="str">
        <f>IF(A413="OT",D413*E413,"")</f>
        <v/>
      </c>
    </row>
    <row r="414" spans="1:9" s="153" customFormat="1" ht="31.5">
      <c r="A414" s="206" t="s">
        <v>156</v>
      </c>
      <c r="B414" s="233" t="s">
        <v>166</v>
      </c>
      <c r="C414" s="234" t="s">
        <v>152</v>
      </c>
      <c r="D414" s="245">
        <v>0.2</v>
      </c>
      <c r="E414" s="194">
        <f>+VLOOKUP(B414,[8]Cuadrillas!$A$65:$E$79,5,0)</f>
        <v>158219.35909451853</v>
      </c>
      <c r="F414" s="171">
        <f>IF(A414="MO",D414*E414,"")</f>
        <v>31643.871818903706</v>
      </c>
      <c r="G414" s="171" t="str">
        <f>IF(A414="MA",D414*E414,"")</f>
        <v/>
      </c>
      <c r="H414" s="171" t="str">
        <f>IF(A414="HE",D414*E414,"")</f>
        <v/>
      </c>
      <c r="I414" s="172" t="str">
        <f>IF(A414="OT",D414*E414,"")</f>
        <v/>
      </c>
    </row>
    <row r="415" spans="1:9" s="153" customFormat="1" ht="15.75">
      <c r="A415" s="166" t="s">
        <v>151</v>
      </c>
      <c r="B415" s="167" t="s">
        <v>193</v>
      </c>
      <c r="C415" s="168" t="s">
        <v>181</v>
      </c>
      <c r="D415" s="169">
        <v>1</v>
      </c>
      <c r="E415" s="170">
        <v>15600</v>
      </c>
      <c r="F415" s="171" t="str">
        <f>IF(A415="MO",D415*E415,"")</f>
        <v/>
      </c>
      <c r="G415" s="171" t="str">
        <f>IF(A415="MA",D415*E415,"")</f>
        <v/>
      </c>
      <c r="H415" s="171">
        <f>IF(A415="HE",D415*E415,"")</f>
        <v>15600</v>
      </c>
      <c r="I415" s="172" t="str">
        <f>IF(A415="OT",D415*E415,"")</f>
        <v/>
      </c>
    </row>
    <row r="416" spans="1:9" s="153" customFormat="1" ht="16.5" thickBot="1">
      <c r="A416" s="173"/>
      <c r="B416" s="174" t="s">
        <v>158</v>
      </c>
      <c r="C416" s="175">
        <f>ROUND(SUM(F416:I416),0)</f>
        <v>913336</v>
      </c>
      <c r="D416" s="176" t="str">
        <f>+C407</f>
        <v>Un</v>
      </c>
      <c r="E416" s="177"/>
      <c r="F416" s="178">
        <f>SUM(F411:F415)</f>
        <v>31643.871818903706</v>
      </c>
      <c r="G416" s="178">
        <f>SUM(G411:G415)</f>
        <v>866092.49999999988</v>
      </c>
      <c r="H416" s="178">
        <f>SUM(H411:H415)</f>
        <v>15600</v>
      </c>
      <c r="I416" s="179">
        <f>SUM(I411:I415)</f>
        <v>0</v>
      </c>
    </row>
    <row r="417" spans="1:9" ht="16.5" thickTop="1" thickBot="1"/>
    <row r="418" spans="1:9" s="153" customFormat="1" ht="16.5" thickTop="1">
      <c r="A418" s="479" t="s">
        <v>138</v>
      </c>
      <c r="B418" s="480"/>
      <c r="C418" s="459">
        <v>4.08</v>
      </c>
      <c r="D418" s="460"/>
      <c r="E418" s="460"/>
      <c r="F418" s="460"/>
      <c r="G418" s="460"/>
      <c r="H418" s="460"/>
      <c r="I418" s="461"/>
    </row>
    <row r="419" spans="1:9" s="153" customFormat="1" ht="30.6" customHeight="1">
      <c r="A419" s="481" t="s">
        <v>139</v>
      </c>
      <c r="B419" s="482"/>
      <c r="C419" s="440" t="s">
        <v>49</v>
      </c>
      <c r="D419" s="441"/>
      <c r="E419" s="441"/>
      <c r="F419" s="441"/>
      <c r="G419" s="441"/>
      <c r="H419" s="441"/>
      <c r="I419" s="442"/>
    </row>
    <row r="420" spans="1:9" s="153" customFormat="1" ht="15.75">
      <c r="A420" s="481" t="s">
        <v>140</v>
      </c>
      <c r="B420" s="482"/>
      <c r="C420" s="483" t="s">
        <v>45</v>
      </c>
      <c r="D420" s="484"/>
      <c r="E420" s="484"/>
      <c r="F420" s="484"/>
      <c r="G420" s="484"/>
      <c r="H420" s="484"/>
      <c r="I420" s="485"/>
    </row>
    <row r="421" spans="1:9" s="153" customFormat="1" ht="15.75">
      <c r="A421" s="467" t="s">
        <v>141</v>
      </c>
      <c r="B421" s="469" t="s">
        <v>142</v>
      </c>
      <c r="C421" s="470" t="s">
        <v>143</v>
      </c>
      <c r="D421" s="472" t="s">
        <v>144</v>
      </c>
      <c r="E421" s="474" t="s">
        <v>145</v>
      </c>
      <c r="F421" s="476" t="s">
        <v>146</v>
      </c>
      <c r="G421" s="477"/>
      <c r="H421" s="477"/>
      <c r="I421" s="478"/>
    </row>
    <row r="422" spans="1:9" s="153" customFormat="1" ht="32.25" thickBot="1">
      <c r="A422" s="468"/>
      <c r="B422" s="470"/>
      <c r="C422" s="471"/>
      <c r="D422" s="473"/>
      <c r="E422" s="475"/>
      <c r="F422" s="290" t="s">
        <v>147</v>
      </c>
      <c r="G422" s="290" t="s">
        <v>148</v>
      </c>
      <c r="H422" s="290" t="s">
        <v>149</v>
      </c>
      <c r="I422" s="291" t="s">
        <v>150</v>
      </c>
    </row>
    <row r="423" spans="1:9" s="153" customFormat="1" ht="17.25" thickTop="1" thickBot="1">
      <c r="A423" s="292"/>
      <c r="B423" s="292"/>
      <c r="C423" s="292"/>
      <c r="D423" s="293"/>
      <c r="E423" s="294"/>
      <c r="F423" s="292"/>
      <c r="G423" s="292"/>
      <c r="H423" s="292"/>
      <c r="I423" s="292"/>
    </row>
    <row r="424" spans="1:9" s="153" customFormat="1" ht="16.5" thickTop="1">
      <c r="A424" s="206" t="s">
        <v>153</v>
      </c>
      <c r="B424" s="298" t="s">
        <v>209</v>
      </c>
      <c r="C424" s="230" t="s">
        <v>45</v>
      </c>
      <c r="D424" s="235">
        <v>1</v>
      </c>
      <c r="E424" s="295">
        <f>478137*1.22</f>
        <v>583327.14</v>
      </c>
      <c r="F424" s="207" t="str">
        <f>IF(A424="MO",D424*E424,"")</f>
        <v/>
      </c>
      <c r="G424" s="207">
        <f>IF(A424="MA",D424*E424,"")</f>
        <v>583327.14</v>
      </c>
      <c r="H424" s="207" t="str">
        <f>IF(A424="HE",D424*E424,"")</f>
        <v/>
      </c>
      <c r="I424" s="208" t="str">
        <f>IF(A424="OT",D424*E424,"")</f>
        <v/>
      </c>
    </row>
    <row r="425" spans="1:9" s="153" customFormat="1" ht="15.75">
      <c r="A425" s="206" t="s">
        <v>153</v>
      </c>
      <c r="B425" s="298" t="s">
        <v>206</v>
      </c>
      <c r="C425" s="230" t="s">
        <v>45</v>
      </c>
      <c r="D425" s="235">
        <v>1</v>
      </c>
      <c r="E425" s="232">
        <f>+G424*0.15</f>
        <v>87499.070999999996</v>
      </c>
      <c r="F425" s="207" t="str">
        <f>IF(A425="MO",D425*E425,"")</f>
        <v/>
      </c>
      <c r="G425" s="207">
        <f>IF(A425="MA",D425*E425,"")</f>
        <v>87499.070999999996</v>
      </c>
      <c r="H425" s="207" t="str">
        <f>IF(A425="HE",D425*E425,"")</f>
        <v/>
      </c>
      <c r="I425" s="208" t="str">
        <f>IF(A425="OT",D425*E425,"")</f>
        <v/>
      </c>
    </row>
    <row r="426" spans="1:9" s="153" customFormat="1" ht="15.75">
      <c r="A426" s="206" t="s">
        <v>153</v>
      </c>
      <c r="B426" s="298" t="s">
        <v>210</v>
      </c>
      <c r="C426" s="230" t="s">
        <v>45</v>
      </c>
      <c r="D426" s="235">
        <v>2</v>
      </c>
      <c r="E426" s="232">
        <f>16642*1.22</f>
        <v>20303.239999999998</v>
      </c>
      <c r="F426" s="207" t="str">
        <f t="shared" ref="F426:F430" si="79">IF(A426="MO",D426*E426,"")</f>
        <v/>
      </c>
      <c r="G426" s="207">
        <f t="shared" ref="G426:G430" si="80">IF(A426="MA",D426*E426,"")</f>
        <v>40606.479999999996</v>
      </c>
      <c r="H426" s="207" t="str">
        <f t="shared" ref="H426:H430" si="81">IF(A426="HE",D426*E426,"")</f>
        <v/>
      </c>
      <c r="I426" s="208" t="str">
        <f t="shared" ref="I426:I430" si="82">IF(A426="OT",D426*E426,"")</f>
        <v/>
      </c>
    </row>
    <row r="427" spans="1:9" s="153" customFormat="1" ht="15.75">
      <c r="A427" s="206" t="s">
        <v>153</v>
      </c>
      <c r="B427" s="298" t="s">
        <v>211</v>
      </c>
      <c r="C427" s="230" t="s">
        <v>45</v>
      </c>
      <c r="D427" s="235">
        <v>2</v>
      </c>
      <c r="E427" s="232">
        <f>31400*1.22</f>
        <v>38308</v>
      </c>
      <c r="F427" s="207" t="str">
        <f t="shared" si="79"/>
        <v/>
      </c>
      <c r="G427" s="207">
        <f t="shared" si="80"/>
        <v>76616</v>
      </c>
      <c r="H427" s="207" t="str">
        <f t="shared" si="81"/>
        <v/>
      </c>
      <c r="I427" s="208" t="str">
        <f t="shared" si="82"/>
        <v/>
      </c>
    </row>
    <row r="428" spans="1:9" s="153" customFormat="1" ht="15.75">
      <c r="A428" s="206" t="s">
        <v>153</v>
      </c>
      <c r="B428" s="298" t="s">
        <v>212</v>
      </c>
      <c r="C428" s="230" t="s">
        <v>45</v>
      </c>
      <c r="D428" s="235">
        <v>1</v>
      </c>
      <c r="E428" s="232">
        <f>1562673*1.22</f>
        <v>1906461.06</v>
      </c>
      <c r="F428" s="207" t="str">
        <f t="shared" si="79"/>
        <v/>
      </c>
      <c r="G428" s="207">
        <f t="shared" si="80"/>
        <v>1906461.06</v>
      </c>
      <c r="H428" s="207" t="str">
        <f t="shared" si="81"/>
        <v/>
      </c>
      <c r="I428" s="208" t="str">
        <f t="shared" si="82"/>
        <v/>
      </c>
    </row>
    <row r="429" spans="1:9" s="153" customFormat="1" ht="15.75">
      <c r="A429" s="206" t="s">
        <v>153</v>
      </c>
      <c r="B429" s="298" t="s">
        <v>213</v>
      </c>
      <c r="C429" s="230" t="s">
        <v>45</v>
      </c>
      <c r="D429" s="235">
        <v>1</v>
      </c>
      <c r="E429" s="232">
        <f>84385*1.22</f>
        <v>102949.7</v>
      </c>
      <c r="F429" s="207" t="str">
        <f t="shared" si="79"/>
        <v/>
      </c>
      <c r="G429" s="207">
        <f t="shared" si="80"/>
        <v>102949.7</v>
      </c>
      <c r="H429" s="207" t="str">
        <f t="shared" si="81"/>
        <v/>
      </c>
      <c r="I429" s="208" t="str">
        <f t="shared" si="82"/>
        <v/>
      </c>
    </row>
    <row r="430" spans="1:9" s="153" customFormat="1" ht="15.75">
      <c r="A430" s="206" t="s">
        <v>153</v>
      </c>
      <c r="B430" s="298" t="s">
        <v>214</v>
      </c>
      <c r="C430" s="230" t="s">
        <v>45</v>
      </c>
      <c r="D430" s="235">
        <v>1</v>
      </c>
      <c r="E430" s="232">
        <f>29300*1.22</f>
        <v>35746</v>
      </c>
      <c r="F430" s="207" t="str">
        <f t="shared" si="79"/>
        <v/>
      </c>
      <c r="G430" s="207">
        <f t="shared" si="80"/>
        <v>35746</v>
      </c>
      <c r="H430" s="207" t="str">
        <f t="shared" si="81"/>
        <v/>
      </c>
      <c r="I430" s="208" t="str">
        <f t="shared" si="82"/>
        <v/>
      </c>
    </row>
    <row r="431" spans="1:9" s="153" customFormat="1" ht="15.75">
      <c r="A431" s="206" t="s">
        <v>153</v>
      </c>
      <c r="B431" s="229" t="s">
        <v>198</v>
      </c>
      <c r="C431" s="230" t="s">
        <v>45</v>
      </c>
      <c r="D431" s="231">
        <v>1</v>
      </c>
      <c r="E431" s="232">
        <v>25000</v>
      </c>
      <c r="F431" s="207" t="str">
        <f>IF(A431="MO",D431*E431,"")</f>
        <v/>
      </c>
      <c r="G431" s="207">
        <f>IF(A431="MA",D431*E431,"")</f>
        <v>25000</v>
      </c>
      <c r="H431" s="207" t="str">
        <f>IF(A431="HE",D431*E431,"")</f>
        <v/>
      </c>
      <c r="I431" s="208" t="str">
        <f>IF(A431="OT",D431*E431,"")</f>
        <v/>
      </c>
    </row>
    <row r="432" spans="1:9" s="153" customFormat="1" ht="15.75">
      <c r="A432" s="206" t="s">
        <v>153</v>
      </c>
      <c r="B432" s="229" t="s">
        <v>201</v>
      </c>
      <c r="C432" s="230" t="s">
        <v>11</v>
      </c>
      <c r="D432" s="231">
        <v>4</v>
      </c>
      <c r="E432" s="232">
        <f>10342*1.22</f>
        <v>12617.24</v>
      </c>
      <c r="F432" s="207" t="str">
        <f>IF(A432="MO",D432*E432,"")</f>
        <v/>
      </c>
      <c r="G432" s="207">
        <f>IF(A432="MA",D432*E432,"")</f>
        <v>50468.959999999999</v>
      </c>
      <c r="H432" s="207" t="str">
        <f>IF(A432="HE",D432*E432,"")</f>
        <v/>
      </c>
      <c r="I432" s="208" t="str">
        <f>IF(A432="OT",D432*E432,"")</f>
        <v/>
      </c>
    </row>
    <row r="433" spans="1:11" s="153" customFormat="1" ht="15.75">
      <c r="A433" s="206" t="s">
        <v>163</v>
      </c>
      <c r="B433" s="229" t="s">
        <v>215</v>
      </c>
      <c r="C433" s="230" t="s">
        <v>45</v>
      </c>
      <c r="D433" s="231">
        <v>6</v>
      </c>
      <c r="E433" s="232">
        <f>8500</f>
        <v>8500</v>
      </c>
      <c r="F433" s="207" t="str">
        <f>IF(A433="MO",D433*E433,"")</f>
        <v/>
      </c>
      <c r="G433" s="207" t="str">
        <f>IF(A433="MA",D433*E433,"")</f>
        <v/>
      </c>
      <c r="H433" s="207" t="str">
        <f>IF(A433="HE",D433*E433,"")</f>
        <v/>
      </c>
      <c r="I433" s="208">
        <f>IF(A433="OT",D433*E433,"")</f>
        <v>51000</v>
      </c>
    </row>
    <row r="434" spans="1:11" s="153" customFormat="1" ht="31.5">
      <c r="A434" s="206" t="s">
        <v>156</v>
      </c>
      <c r="B434" s="233" t="s">
        <v>166</v>
      </c>
      <c r="C434" s="234" t="s">
        <v>152</v>
      </c>
      <c r="D434" s="245">
        <v>1</v>
      </c>
      <c r="E434" s="194">
        <f>+VLOOKUP(B434,[8]Cuadrillas!$A$65:$E$79,5,0)</f>
        <v>158219.35909451853</v>
      </c>
      <c r="F434" s="288">
        <f>IF(A434="MO",D434*E434,"")</f>
        <v>158219.35909451853</v>
      </c>
      <c r="G434" s="207" t="str">
        <f>IF(A434="MA",D434*E434,"")</f>
        <v/>
      </c>
      <c r="H434" s="207" t="str">
        <f>IF(A434="HE",D434*E434,"")</f>
        <v/>
      </c>
      <c r="I434" s="208" t="str">
        <f>IF(A434="OT",D434*E434,"")</f>
        <v/>
      </c>
    </row>
    <row r="435" spans="1:11" s="153" customFormat="1" ht="15.75">
      <c r="A435" s="206"/>
      <c r="B435" s="296"/>
      <c r="C435" s="230"/>
      <c r="D435" s="231"/>
      <c r="E435" s="232"/>
      <c r="F435" s="207" t="str">
        <f>IF(A435="MO",D435*E435,"")</f>
        <v/>
      </c>
      <c r="G435" s="207" t="str">
        <f>IF(A435="MA",D435*E435,"")</f>
        <v/>
      </c>
      <c r="H435" s="207" t="str">
        <f>IF(A435="HE",D435*E435,"")</f>
        <v/>
      </c>
      <c r="I435" s="208" t="str">
        <f>IF(A435="OT",D435*E435,"")</f>
        <v/>
      </c>
    </row>
    <row r="436" spans="1:11" s="153" customFormat="1" ht="16.5" thickBot="1">
      <c r="A436" s="223"/>
      <c r="B436" s="210" t="s">
        <v>158</v>
      </c>
      <c r="C436" s="299">
        <f>ROUND(SUM(F436:I436),0)</f>
        <v>3117894</v>
      </c>
      <c r="D436" s="225" t="str">
        <f>+C420</f>
        <v>Un</v>
      </c>
      <c r="E436" s="226"/>
      <c r="F436" s="268">
        <f>SUM(F424:F435)</f>
        <v>158219.35909451853</v>
      </c>
      <c r="G436" s="268">
        <f>SUM(G424:G435)</f>
        <v>2908674.4110000003</v>
      </c>
      <c r="H436" s="268">
        <f>SUM(H424:H435)</f>
        <v>0</v>
      </c>
      <c r="I436" s="269">
        <f>SUM(I424:I435)</f>
        <v>51000</v>
      </c>
    </row>
    <row r="437" spans="1:11" ht="16.5" thickTop="1" thickBot="1"/>
    <row r="438" spans="1:11" s="153" customFormat="1" ht="16.5" thickTop="1">
      <c r="A438" s="393" t="s">
        <v>138</v>
      </c>
      <c r="B438" s="394"/>
      <c r="C438" s="415">
        <v>4.09</v>
      </c>
      <c r="D438" s="416"/>
      <c r="E438" s="416"/>
      <c r="F438" s="416"/>
      <c r="G438" s="416"/>
      <c r="H438" s="416"/>
      <c r="I438" s="417"/>
    </row>
    <row r="439" spans="1:11" s="153" customFormat="1" ht="15.6" customHeight="1">
      <c r="A439" s="398" t="s">
        <v>139</v>
      </c>
      <c r="B439" s="399"/>
      <c r="C439" s="400" t="s">
        <v>50</v>
      </c>
      <c r="D439" s="401"/>
      <c r="E439" s="401"/>
      <c r="F439" s="401"/>
      <c r="G439" s="401"/>
      <c r="H439" s="401"/>
      <c r="I439" s="402"/>
    </row>
    <row r="440" spans="1:11" s="153" customFormat="1" ht="15.75">
      <c r="A440" s="398" t="s">
        <v>140</v>
      </c>
      <c r="B440" s="399"/>
      <c r="C440" s="400" t="s">
        <v>45</v>
      </c>
      <c r="D440" s="401"/>
      <c r="E440" s="401"/>
      <c r="F440" s="401"/>
      <c r="G440" s="401"/>
      <c r="H440" s="401"/>
      <c r="I440" s="402"/>
    </row>
    <row r="441" spans="1:11" s="153" customFormat="1" ht="15.75">
      <c r="A441" s="403" t="s">
        <v>141</v>
      </c>
      <c r="B441" s="405" t="s">
        <v>142</v>
      </c>
      <c r="C441" s="406" t="s">
        <v>143</v>
      </c>
      <c r="D441" s="408" t="s">
        <v>144</v>
      </c>
      <c r="E441" s="410" t="s">
        <v>145</v>
      </c>
      <c r="F441" s="412" t="s">
        <v>146</v>
      </c>
      <c r="G441" s="413"/>
      <c r="H441" s="413"/>
      <c r="I441" s="414"/>
    </row>
    <row r="442" spans="1:11" s="153" customFormat="1" ht="32.25" thickBot="1">
      <c r="A442" s="404"/>
      <c r="B442" s="406"/>
      <c r="C442" s="407"/>
      <c r="D442" s="409"/>
      <c r="E442" s="411"/>
      <c r="F442" s="154" t="s">
        <v>147</v>
      </c>
      <c r="G442" s="154" t="s">
        <v>148</v>
      </c>
      <c r="H442" s="154" t="s">
        <v>149</v>
      </c>
      <c r="I442" s="155" t="s">
        <v>150</v>
      </c>
      <c r="K442" s="153" t="s">
        <v>216</v>
      </c>
    </row>
    <row r="443" spans="1:11" s="153" customFormat="1" ht="17.25" thickTop="1" thickBot="1">
      <c r="A443" s="156"/>
      <c r="B443" s="156"/>
      <c r="C443" s="156"/>
      <c r="D443" s="157"/>
      <c r="E443" s="158"/>
      <c r="F443" s="156"/>
      <c r="G443" s="156"/>
      <c r="H443" s="156"/>
      <c r="I443" s="156"/>
    </row>
    <row r="444" spans="1:11" s="153" customFormat="1" ht="32.25" thickTop="1">
      <c r="A444" s="187" t="s">
        <v>153</v>
      </c>
      <c r="B444" s="188" t="s">
        <v>217</v>
      </c>
      <c r="C444" s="189" t="s">
        <v>45</v>
      </c>
      <c r="D444" s="190">
        <v>1</v>
      </c>
      <c r="E444" s="191">
        <f>788800*1.22</f>
        <v>962336</v>
      </c>
      <c r="F444" s="171" t="str">
        <f>IF(A444="MO",D444*E444,"")</f>
        <v/>
      </c>
      <c r="G444" s="171">
        <f>IF(A444="MA",D444*E444,"")</f>
        <v>962336</v>
      </c>
      <c r="H444" s="171" t="str">
        <f>IF(A444="HE",D444*E444,"")</f>
        <v/>
      </c>
      <c r="I444" s="172" t="str">
        <f>IF(A444="OT",D444*E444,"")</f>
        <v/>
      </c>
    </row>
    <row r="445" spans="1:11" s="153" customFormat="1" ht="15.75">
      <c r="A445" s="187" t="s">
        <v>153</v>
      </c>
      <c r="B445" s="297" t="s">
        <v>198</v>
      </c>
      <c r="C445" s="189" t="s">
        <v>45</v>
      </c>
      <c r="D445" s="286">
        <v>1</v>
      </c>
      <c r="E445" s="287">
        <v>25000</v>
      </c>
      <c r="F445" s="171" t="str">
        <f>IF(A445="MO",D445*E445,"")</f>
        <v/>
      </c>
      <c r="G445" s="171">
        <f>IF(A445="MA",D445*E445,"")</f>
        <v>25000</v>
      </c>
      <c r="H445" s="171" t="str">
        <f>IF(A445="HE",D445*E445,"")</f>
        <v/>
      </c>
      <c r="I445" s="172" t="str">
        <f>IF(A445="OT",D445*E445,"")</f>
        <v/>
      </c>
    </row>
    <row r="446" spans="1:11" s="153" customFormat="1" ht="31.5">
      <c r="A446" s="187" t="s">
        <v>156</v>
      </c>
      <c r="B446" s="167" t="s">
        <v>166</v>
      </c>
      <c r="C446" s="193" t="s">
        <v>152</v>
      </c>
      <c r="D446" s="169">
        <v>0.5</v>
      </c>
      <c r="E446" s="194">
        <f>+VLOOKUP(B446,[8]Cuadrillas!$A$65:$E$79,5,0)</f>
        <v>158219.35909451853</v>
      </c>
      <c r="F446" s="171">
        <f>IF(A446="MO",D446*E446,"")</f>
        <v>79109.679547259264</v>
      </c>
      <c r="G446" s="171" t="str">
        <f>IF(A446="MA",D446*E446,"")</f>
        <v/>
      </c>
      <c r="H446" s="171" t="str">
        <f>IF(A446="HE",D446*E446,"")</f>
        <v/>
      </c>
      <c r="I446" s="172" t="str">
        <f>IF(A446="OT",D446*E446,"")</f>
        <v/>
      </c>
    </row>
    <row r="447" spans="1:11" s="153" customFormat="1" ht="15.75">
      <c r="A447" s="166"/>
      <c r="B447" s="167"/>
      <c r="C447" s="168"/>
      <c r="D447" s="169"/>
      <c r="E447" s="170"/>
      <c r="F447" s="171"/>
      <c r="G447" s="171"/>
      <c r="H447" s="171"/>
      <c r="I447" s="172"/>
    </row>
    <row r="448" spans="1:11" s="153" customFormat="1" ht="16.5" thickBot="1">
      <c r="A448" s="173"/>
      <c r="B448" s="174" t="s">
        <v>158</v>
      </c>
      <c r="C448" s="175">
        <f>ROUND(SUM(F448:I448),0)</f>
        <v>1066446</v>
      </c>
      <c r="D448" s="176" t="str">
        <f>+C440</f>
        <v>Un</v>
      </c>
      <c r="E448" s="177"/>
      <c r="F448" s="178">
        <f>SUM(F444:F447)</f>
        <v>79109.679547259264</v>
      </c>
      <c r="G448" s="178">
        <f>SUM(G444:G447)</f>
        <v>987336</v>
      </c>
      <c r="H448" s="178">
        <f>SUM(H444:H447)</f>
        <v>0</v>
      </c>
      <c r="I448" s="195">
        <f>SUM(I444:I447)</f>
        <v>0</v>
      </c>
    </row>
    <row r="449" spans="1:9" ht="16.5" thickTop="1" thickBot="1"/>
    <row r="450" spans="1:9" s="153" customFormat="1" ht="16.5" thickTop="1">
      <c r="A450" s="393" t="s">
        <v>138</v>
      </c>
      <c r="B450" s="394"/>
      <c r="C450" s="395">
        <v>4.0999999999999996</v>
      </c>
      <c r="D450" s="396"/>
      <c r="E450" s="396"/>
      <c r="F450" s="396"/>
      <c r="G450" s="396"/>
      <c r="H450" s="396"/>
      <c r="I450" s="397"/>
    </row>
    <row r="451" spans="1:9" s="153" customFormat="1" ht="15.6" customHeight="1">
      <c r="A451" s="398" t="s">
        <v>139</v>
      </c>
      <c r="B451" s="399"/>
      <c r="C451" s="400" t="s">
        <v>51</v>
      </c>
      <c r="D451" s="401"/>
      <c r="E451" s="401"/>
      <c r="F451" s="401"/>
      <c r="G451" s="401"/>
      <c r="H451" s="401"/>
      <c r="I451" s="402"/>
    </row>
    <row r="452" spans="1:9" s="153" customFormat="1" ht="15.75">
      <c r="A452" s="398" t="s">
        <v>140</v>
      </c>
      <c r="B452" s="399"/>
      <c r="C452" s="400" t="s">
        <v>45</v>
      </c>
      <c r="D452" s="401"/>
      <c r="E452" s="401"/>
      <c r="F452" s="401"/>
      <c r="G452" s="401"/>
      <c r="H452" s="401"/>
      <c r="I452" s="402"/>
    </row>
    <row r="453" spans="1:9" s="153" customFormat="1" ht="15.75">
      <c r="A453" s="403" t="s">
        <v>141</v>
      </c>
      <c r="B453" s="405" t="s">
        <v>142</v>
      </c>
      <c r="C453" s="406" t="s">
        <v>143</v>
      </c>
      <c r="D453" s="408" t="s">
        <v>144</v>
      </c>
      <c r="E453" s="410" t="s">
        <v>145</v>
      </c>
      <c r="F453" s="412" t="s">
        <v>146</v>
      </c>
      <c r="G453" s="413"/>
      <c r="H453" s="413"/>
      <c r="I453" s="414"/>
    </row>
    <row r="454" spans="1:9" s="153" customFormat="1" ht="32.25" thickBot="1">
      <c r="A454" s="404"/>
      <c r="B454" s="406"/>
      <c r="C454" s="407"/>
      <c r="D454" s="409"/>
      <c r="E454" s="411"/>
      <c r="F454" s="154" t="s">
        <v>147</v>
      </c>
      <c r="G454" s="154" t="s">
        <v>148</v>
      </c>
      <c r="H454" s="154" t="s">
        <v>149</v>
      </c>
      <c r="I454" s="155" t="s">
        <v>150</v>
      </c>
    </row>
    <row r="455" spans="1:9" s="153" customFormat="1" ht="17.25" thickTop="1" thickBot="1">
      <c r="A455" s="156"/>
      <c r="B455" s="156"/>
      <c r="C455" s="156"/>
      <c r="D455" s="157"/>
      <c r="E455" s="158"/>
      <c r="F455" s="156"/>
      <c r="G455" s="156"/>
      <c r="H455" s="156"/>
      <c r="I455" s="156"/>
    </row>
    <row r="456" spans="1:9" s="153" customFormat="1" ht="16.5" thickTop="1">
      <c r="A456" s="206" t="s">
        <v>153</v>
      </c>
      <c r="B456" s="233" t="s">
        <v>218</v>
      </c>
      <c r="C456" s="230" t="s">
        <v>45</v>
      </c>
      <c r="D456" s="235">
        <v>1</v>
      </c>
      <c r="E456" s="191">
        <f>16642*1.22</f>
        <v>20303.239999999998</v>
      </c>
      <c r="F456" s="164" t="str">
        <f>IF(A456="MO",D456*E456,"")</f>
        <v/>
      </c>
      <c r="G456" s="164">
        <f>IF(A456="MA",D456*E456,"")</f>
        <v>20303.239999999998</v>
      </c>
      <c r="H456" s="164" t="str">
        <f>IF(A456="HE",D456*E456,"")</f>
        <v/>
      </c>
      <c r="I456" s="165" t="str">
        <f>IF(A456="OT",D456*E456,"")</f>
        <v/>
      </c>
    </row>
    <row r="457" spans="1:9" s="153" customFormat="1" ht="15.75">
      <c r="A457" s="206" t="s">
        <v>153</v>
      </c>
      <c r="B457" s="229" t="s">
        <v>219</v>
      </c>
      <c r="C457" s="230" t="s">
        <v>45</v>
      </c>
      <c r="D457" s="231">
        <v>1</v>
      </c>
      <c r="E457" s="170">
        <f>33833*1.22</f>
        <v>41276.26</v>
      </c>
      <c r="F457" s="171" t="str">
        <f>IF(A457="MO",D457*E457,"")</f>
        <v/>
      </c>
      <c r="G457" s="171">
        <f>IF(A457="MA",D457*E457,"")</f>
        <v>41276.26</v>
      </c>
      <c r="H457" s="171" t="str">
        <f>IF(A457="HE",D457*E457,"")</f>
        <v/>
      </c>
      <c r="I457" s="172" t="str">
        <f>IF(A457="OT",D457*E457,"")</f>
        <v/>
      </c>
    </row>
    <row r="458" spans="1:9" s="153" customFormat="1" ht="15.75">
      <c r="A458" s="206" t="s">
        <v>153</v>
      </c>
      <c r="B458" s="229" t="s">
        <v>198</v>
      </c>
      <c r="C458" s="230" t="s">
        <v>45</v>
      </c>
      <c r="D458" s="231">
        <v>1</v>
      </c>
      <c r="E458" s="170">
        <v>25000</v>
      </c>
      <c r="F458" s="171" t="str">
        <f>IF(A458="MO",D458*E458,"")</f>
        <v/>
      </c>
      <c r="G458" s="171">
        <f>IF(A458="MA",D458*E458,"")</f>
        <v>25000</v>
      </c>
      <c r="H458" s="171" t="str">
        <f>IF(A458="HE",D458*E458,"")</f>
        <v/>
      </c>
      <c r="I458" s="172" t="str">
        <f>IF(A458="OT",D458*E458,"")</f>
        <v/>
      </c>
    </row>
    <row r="459" spans="1:9" s="153" customFormat="1" ht="31.5">
      <c r="A459" s="206" t="s">
        <v>156</v>
      </c>
      <c r="B459" s="233" t="s">
        <v>166</v>
      </c>
      <c r="C459" s="234" t="s">
        <v>152</v>
      </c>
      <c r="D459" s="245">
        <v>0.1</v>
      </c>
      <c r="E459" s="194">
        <f>+VLOOKUP(B459,[8]Cuadrillas!$A$65:$E$79,5,0)</f>
        <v>158219.35909451853</v>
      </c>
      <c r="F459" s="171">
        <f>IF(A459="MO",D459*E459,"")</f>
        <v>15821.935909451853</v>
      </c>
      <c r="G459" s="171" t="str">
        <f>IF(A459="MA",D459*E459,"")</f>
        <v/>
      </c>
      <c r="H459" s="171" t="str">
        <f>IF(A459="HE",D459*E459,"")</f>
        <v/>
      </c>
      <c r="I459" s="172" t="str">
        <f>IF(A459="OT",D459*E459,"")</f>
        <v/>
      </c>
    </row>
    <row r="460" spans="1:9" s="153" customFormat="1" ht="15.75">
      <c r="A460" s="166" t="s">
        <v>151</v>
      </c>
      <c r="B460" s="167" t="s">
        <v>193</v>
      </c>
      <c r="C460" s="168" t="s">
        <v>181</v>
      </c>
      <c r="D460" s="169">
        <v>1</v>
      </c>
      <c r="E460" s="170">
        <f>5200*3</f>
        <v>15600</v>
      </c>
      <c r="F460" s="171" t="str">
        <f>IF(A460="MO",D460*E460,"")</f>
        <v/>
      </c>
      <c r="G460" s="171" t="str">
        <f>IF(A460="MA",D460*E460,"")</f>
        <v/>
      </c>
      <c r="H460" s="171">
        <f>IF(A460="HE",D460*E460,"")</f>
        <v>15600</v>
      </c>
      <c r="I460" s="172" t="str">
        <f>IF(A460="OT",D460*E460,"")</f>
        <v/>
      </c>
    </row>
    <row r="461" spans="1:9" s="153" customFormat="1" ht="16.5" thickBot="1">
      <c r="A461" s="173"/>
      <c r="B461" s="174" t="s">
        <v>158</v>
      </c>
      <c r="C461" s="175">
        <f>ROUND(SUM(F461:I461),0)</f>
        <v>118001</v>
      </c>
      <c r="D461" s="176" t="str">
        <f>+C452</f>
        <v>Un</v>
      </c>
      <c r="E461" s="177"/>
      <c r="F461" s="178">
        <f>SUM(F456:F460)</f>
        <v>15821.935909451853</v>
      </c>
      <c r="G461" s="178">
        <f>SUM(G456:G460)</f>
        <v>86579.5</v>
      </c>
      <c r="H461" s="178">
        <f>SUM(H456:H460)</f>
        <v>15600</v>
      </c>
      <c r="I461" s="179">
        <f>SUM(I456:I460)</f>
        <v>0</v>
      </c>
    </row>
    <row r="462" spans="1:9" ht="16.5" thickTop="1" thickBot="1"/>
    <row r="463" spans="1:9" ht="16.5" thickTop="1">
      <c r="A463" s="393" t="s">
        <v>138</v>
      </c>
      <c r="B463" s="394"/>
      <c r="C463" s="395">
        <v>4.1100000000000003</v>
      </c>
      <c r="D463" s="396"/>
      <c r="E463" s="396"/>
      <c r="F463" s="396"/>
      <c r="G463" s="396"/>
      <c r="H463" s="396"/>
      <c r="I463" s="397"/>
    </row>
    <row r="464" spans="1:9" ht="15.75">
      <c r="A464" s="398" t="s">
        <v>139</v>
      </c>
      <c r="B464" s="399"/>
      <c r="C464" s="400" t="s">
        <v>314</v>
      </c>
      <c r="D464" s="401"/>
      <c r="E464" s="401"/>
      <c r="F464" s="401"/>
      <c r="G464" s="401"/>
      <c r="H464" s="401"/>
      <c r="I464" s="402"/>
    </row>
    <row r="465" spans="1:9" ht="15.75">
      <c r="A465" s="398" t="s">
        <v>140</v>
      </c>
      <c r="B465" s="399"/>
      <c r="C465" s="400" t="s">
        <v>45</v>
      </c>
      <c r="D465" s="401"/>
      <c r="E465" s="401"/>
      <c r="F465" s="401"/>
      <c r="G465" s="401"/>
      <c r="H465" s="401"/>
      <c r="I465" s="402"/>
    </row>
    <row r="466" spans="1:9" ht="15.75">
      <c r="A466" s="403" t="s">
        <v>141</v>
      </c>
      <c r="B466" s="405" t="s">
        <v>142</v>
      </c>
      <c r="C466" s="406" t="s">
        <v>143</v>
      </c>
      <c r="D466" s="408" t="s">
        <v>144</v>
      </c>
      <c r="E466" s="410" t="s">
        <v>145</v>
      </c>
      <c r="F466" s="412" t="s">
        <v>146</v>
      </c>
      <c r="G466" s="413"/>
      <c r="H466" s="413"/>
      <c r="I466" s="414"/>
    </row>
    <row r="467" spans="1:9" ht="32.25" thickBot="1">
      <c r="A467" s="404"/>
      <c r="B467" s="406"/>
      <c r="C467" s="407"/>
      <c r="D467" s="409"/>
      <c r="E467" s="411"/>
      <c r="F467" s="154" t="s">
        <v>147</v>
      </c>
      <c r="G467" s="154" t="s">
        <v>148</v>
      </c>
      <c r="H467" s="154" t="s">
        <v>149</v>
      </c>
      <c r="I467" s="155" t="s">
        <v>150</v>
      </c>
    </row>
    <row r="468" spans="1:9" ht="17.25" thickTop="1" thickBot="1">
      <c r="A468" s="156"/>
      <c r="B468" s="156"/>
      <c r="C468" s="156"/>
      <c r="D468" s="157"/>
      <c r="E468" s="158"/>
      <c r="F468" s="156"/>
      <c r="G468" s="156"/>
      <c r="H468" s="156"/>
      <c r="I468" s="156"/>
    </row>
    <row r="469" spans="1:9" ht="16.5" thickTop="1">
      <c r="A469" s="206" t="s">
        <v>153</v>
      </c>
      <c r="B469" s="233" t="s">
        <v>331</v>
      </c>
      <c r="C469" s="230" t="s">
        <v>20</v>
      </c>
      <c r="D469" s="235">
        <v>1</v>
      </c>
      <c r="E469" s="191">
        <v>761775</v>
      </c>
      <c r="F469" s="164" t="str">
        <f>IF(A469="MO",D469*E469,"")</f>
        <v/>
      </c>
      <c r="G469" s="164">
        <f>IF(A469="MA",D469*E469,"")</f>
        <v>761775</v>
      </c>
      <c r="H469" s="164" t="str">
        <f>IF(A469="HE",D469*E469,"")</f>
        <v/>
      </c>
      <c r="I469" s="165" t="str">
        <f>IF(A469="OT",D469*E469,"")</f>
        <v/>
      </c>
    </row>
    <row r="470" spans="1:9" ht="31.5">
      <c r="A470" s="206" t="s">
        <v>153</v>
      </c>
      <c r="B470" s="229" t="s">
        <v>332</v>
      </c>
      <c r="C470" s="230" t="s">
        <v>20</v>
      </c>
      <c r="D470" s="231">
        <v>6</v>
      </c>
      <c r="E470" s="170">
        <v>6626</v>
      </c>
      <c r="F470" s="171" t="str">
        <f>IF(A470="MO",D470*E470,"")</f>
        <v/>
      </c>
      <c r="G470" s="171">
        <f>IF(A470="MA",D470*E470,"")</f>
        <v>39756</v>
      </c>
      <c r="H470" s="171" t="str">
        <f>IF(A470="HE",D470*E470,"")</f>
        <v/>
      </c>
      <c r="I470" s="172" t="str">
        <f>IF(A470="OT",D470*E470,"")</f>
        <v/>
      </c>
    </row>
    <row r="471" spans="1:9" ht="31.5">
      <c r="A471" s="206" t="s">
        <v>153</v>
      </c>
      <c r="B471" s="229" t="s">
        <v>333</v>
      </c>
      <c r="C471" s="230" t="s">
        <v>20</v>
      </c>
      <c r="D471" s="231">
        <v>0.5</v>
      </c>
      <c r="E471" s="170">
        <v>13645</v>
      </c>
      <c r="F471" s="171" t="str">
        <f t="shared" ref="F471:F472" si="83">IF(A471="MO",D471*E471,"")</f>
        <v/>
      </c>
      <c r="G471" s="171">
        <f t="shared" ref="G471:G472" si="84">IF(A471="MA",D471*E471,"")</f>
        <v>6822.5</v>
      </c>
      <c r="H471" s="171" t="str">
        <f t="shared" ref="H471:H472" si="85">IF(A471="HE",D471*E471,"")</f>
        <v/>
      </c>
      <c r="I471" s="172" t="str">
        <f t="shared" ref="I471:I472" si="86">IF(A471="OT",D471*E471,"")</f>
        <v/>
      </c>
    </row>
    <row r="472" spans="1:9" ht="15.75">
      <c r="A472" s="206" t="s">
        <v>156</v>
      </c>
      <c r="B472" s="229" t="s">
        <v>277</v>
      </c>
      <c r="C472" s="230" t="s">
        <v>259</v>
      </c>
      <c r="D472" s="231">
        <v>3</v>
      </c>
      <c r="E472" s="170">
        <v>12319</v>
      </c>
      <c r="F472" s="171">
        <f t="shared" si="83"/>
        <v>36957</v>
      </c>
      <c r="G472" s="171" t="str">
        <f t="shared" si="84"/>
        <v/>
      </c>
      <c r="H472" s="171" t="str">
        <f t="shared" si="85"/>
        <v/>
      </c>
      <c r="I472" s="172" t="str">
        <f t="shared" si="86"/>
        <v/>
      </c>
    </row>
    <row r="473" spans="1:9" ht="15.75">
      <c r="A473" s="206" t="s">
        <v>156</v>
      </c>
      <c r="B473" s="229" t="s">
        <v>267</v>
      </c>
      <c r="C473" s="230" t="s">
        <v>259</v>
      </c>
      <c r="D473" s="231">
        <v>6</v>
      </c>
      <c r="E473" s="170">
        <v>6343</v>
      </c>
      <c r="F473" s="171">
        <f>IF(A473="MO",D473*E473,"")</f>
        <v>38058</v>
      </c>
      <c r="G473" s="171" t="str">
        <f>IF(A473="MA",D473*E473,"")</f>
        <v/>
      </c>
      <c r="H473" s="171" t="str">
        <f>IF(A473="HE",D473*E473,"")</f>
        <v/>
      </c>
      <c r="I473" s="172" t="str">
        <f>IF(A473="OT",D473*E473,"")</f>
        <v/>
      </c>
    </row>
    <row r="474" spans="1:9" ht="15.75">
      <c r="A474" s="206" t="s">
        <v>163</v>
      </c>
      <c r="B474" s="233" t="s">
        <v>268</v>
      </c>
      <c r="C474" s="234" t="s">
        <v>261</v>
      </c>
      <c r="D474" s="245">
        <v>0.04</v>
      </c>
      <c r="E474" s="194">
        <v>75015</v>
      </c>
      <c r="F474" s="171" t="str">
        <f>IF(A474="MO",D474*E474,"")</f>
        <v/>
      </c>
      <c r="G474" s="171" t="str">
        <f>IF(A474="MA",D474*E474,"")</f>
        <v/>
      </c>
      <c r="H474" s="171" t="str">
        <f>IF(A474="HE",D474*E474,"")</f>
        <v/>
      </c>
      <c r="I474" s="172">
        <f>IF(A474="OT",D474*E474,"")</f>
        <v>3000.6</v>
      </c>
    </row>
    <row r="475" spans="1:9" ht="15.75">
      <c r="A475" s="166" t="s">
        <v>151</v>
      </c>
      <c r="B475" s="167" t="s">
        <v>258</v>
      </c>
      <c r="C475" s="168" t="s">
        <v>261</v>
      </c>
      <c r="D475" s="169">
        <v>0.05</v>
      </c>
      <c r="E475" s="170">
        <v>75015</v>
      </c>
      <c r="F475" s="171" t="str">
        <f>IF(A475="MO",D475*E475,"")</f>
        <v/>
      </c>
      <c r="G475" s="171" t="str">
        <f>IF(A475="MA",D475*E475,"")</f>
        <v/>
      </c>
      <c r="H475" s="171">
        <f>IF(A475="HE",D475*E475,"")</f>
        <v>3750.75</v>
      </c>
      <c r="I475" s="172" t="str">
        <f>IF(A475="OT",D475*E475,"")</f>
        <v/>
      </c>
    </row>
    <row r="476" spans="1:9" ht="16.5" thickBot="1">
      <c r="A476" s="173"/>
      <c r="B476" s="174" t="s">
        <v>158</v>
      </c>
      <c r="C476" s="175">
        <f>ROUND(SUM(F476:I476),0)</f>
        <v>890120</v>
      </c>
      <c r="D476" s="176" t="str">
        <f>+C465</f>
        <v>Un</v>
      </c>
      <c r="E476" s="177"/>
      <c r="F476" s="178">
        <f>SUM(F469:F475)</f>
        <v>75015</v>
      </c>
      <c r="G476" s="178">
        <f>SUM(G469:G475)</f>
        <v>808353.5</v>
      </c>
      <c r="H476" s="178">
        <f>SUM(H469:H475)</f>
        <v>3750.75</v>
      </c>
      <c r="I476" s="179">
        <f>SUM(I469:I475)</f>
        <v>3000.6</v>
      </c>
    </row>
    <row r="477" spans="1:9" ht="16.5" thickTop="1" thickBot="1"/>
    <row r="478" spans="1:9" ht="16.5" thickTop="1">
      <c r="A478" s="393" t="s">
        <v>138</v>
      </c>
      <c r="B478" s="394"/>
      <c r="C478" s="395">
        <v>4.12</v>
      </c>
      <c r="D478" s="396"/>
      <c r="E478" s="396"/>
      <c r="F478" s="396"/>
      <c r="G478" s="396"/>
      <c r="H478" s="396"/>
      <c r="I478" s="397"/>
    </row>
    <row r="479" spans="1:9" ht="15.75">
      <c r="A479" s="398" t="s">
        <v>139</v>
      </c>
      <c r="B479" s="399"/>
      <c r="C479" s="400" t="s">
        <v>53</v>
      </c>
      <c r="D479" s="401"/>
      <c r="E479" s="401"/>
      <c r="F479" s="401"/>
      <c r="G479" s="401"/>
      <c r="H479" s="401"/>
      <c r="I479" s="402"/>
    </row>
    <row r="480" spans="1:9" ht="15.75">
      <c r="A480" s="398" t="s">
        <v>140</v>
      </c>
      <c r="B480" s="399"/>
      <c r="C480" s="400" t="s">
        <v>45</v>
      </c>
      <c r="D480" s="401"/>
      <c r="E480" s="401"/>
      <c r="F480" s="401"/>
      <c r="G480" s="401"/>
      <c r="H480" s="401"/>
      <c r="I480" s="402"/>
    </row>
    <row r="481" spans="1:9" ht="15.75">
      <c r="A481" s="403" t="s">
        <v>141</v>
      </c>
      <c r="B481" s="405" t="s">
        <v>142</v>
      </c>
      <c r="C481" s="406" t="s">
        <v>143</v>
      </c>
      <c r="D481" s="408" t="s">
        <v>144</v>
      </c>
      <c r="E481" s="410" t="s">
        <v>145</v>
      </c>
      <c r="F481" s="412" t="s">
        <v>146</v>
      </c>
      <c r="G481" s="413"/>
      <c r="H481" s="413"/>
      <c r="I481" s="414"/>
    </row>
    <row r="482" spans="1:9" ht="32.25" thickBot="1">
      <c r="A482" s="404"/>
      <c r="B482" s="406"/>
      <c r="C482" s="407"/>
      <c r="D482" s="409"/>
      <c r="E482" s="411"/>
      <c r="F482" s="154" t="s">
        <v>147</v>
      </c>
      <c r="G482" s="154" t="s">
        <v>148</v>
      </c>
      <c r="H482" s="154" t="s">
        <v>149</v>
      </c>
      <c r="I482" s="155" t="s">
        <v>150</v>
      </c>
    </row>
    <row r="483" spans="1:9" ht="17.25" thickTop="1" thickBot="1">
      <c r="A483" s="156"/>
      <c r="B483" s="156"/>
      <c r="C483" s="156"/>
      <c r="D483" s="157"/>
      <c r="E483" s="158"/>
      <c r="F483" s="156"/>
      <c r="G483" s="156"/>
      <c r="H483" s="156"/>
      <c r="I483" s="156"/>
    </row>
    <row r="484" spans="1:9" ht="32.25" thickTop="1">
      <c r="A484" s="206" t="s">
        <v>153</v>
      </c>
      <c r="B484" s="233" t="s">
        <v>315</v>
      </c>
      <c r="C484" s="230" t="s">
        <v>20</v>
      </c>
      <c r="D484" s="235">
        <v>1</v>
      </c>
      <c r="E484" s="191">
        <v>2271020</v>
      </c>
      <c r="F484" s="164" t="str">
        <f>IF(A484="MO",D484*E484,"")</f>
        <v/>
      </c>
      <c r="G484" s="164">
        <f>IF(A484="MA",D484*E484,"")</f>
        <v>2271020</v>
      </c>
      <c r="H484" s="164" t="str">
        <f>IF(A484="HE",D484*E484,"")</f>
        <v/>
      </c>
      <c r="I484" s="165" t="str">
        <f>IF(A484="OT",D484*E484,"")</f>
        <v/>
      </c>
    </row>
    <row r="485" spans="1:9" ht="31.5">
      <c r="A485" s="206" t="s">
        <v>151</v>
      </c>
      <c r="B485" s="229" t="s">
        <v>310</v>
      </c>
      <c r="C485" s="230" t="s">
        <v>199</v>
      </c>
      <c r="D485" s="231">
        <v>0.75</v>
      </c>
      <c r="E485" s="170">
        <v>198000</v>
      </c>
      <c r="F485" s="171" t="str">
        <f>IF(A485="MO",D485*E485,"")</f>
        <v/>
      </c>
      <c r="G485" s="171" t="str">
        <f>IF(A485="MA",D485*E485,"")</f>
        <v/>
      </c>
      <c r="H485" s="171">
        <f>IF(A485="HE",D485*E485,"")</f>
        <v>148500</v>
      </c>
      <c r="I485" s="172" t="str">
        <f>IF(A485="OT",D485*E485,"")</f>
        <v/>
      </c>
    </row>
    <row r="486" spans="1:9" ht="15.75">
      <c r="A486" s="206" t="s">
        <v>151</v>
      </c>
      <c r="B486" s="229" t="s">
        <v>311</v>
      </c>
      <c r="C486" s="230" t="s">
        <v>199</v>
      </c>
      <c r="D486" s="231">
        <v>0.75</v>
      </c>
      <c r="E486" s="170">
        <v>70000</v>
      </c>
      <c r="F486" s="171" t="str">
        <f t="shared" ref="F486:F487" si="87">IF(A486="MO",D486*E486,"")</f>
        <v/>
      </c>
      <c r="G486" s="171" t="str">
        <f t="shared" ref="G486:G487" si="88">IF(A486="MA",D486*E486,"")</f>
        <v/>
      </c>
      <c r="H486" s="171">
        <f t="shared" ref="H486:H487" si="89">IF(A486="HE",D486*E486,"")</f>
        <v>52500</v>
      </c>
      <c r="I486" s="172" t="str">
        <f t="shared" ref="I486:I487" si="90">IF(A486="OT",D486*E486,"")</f>
        <v/>
      </c>
    </row>
    <row r="487" spans="1:9" ht="15.75">
      <c r="A487" s="206" t="s">
        <v>156</v>
      </c>
      <c r="B487" s="229" t="s">
        <v>277</v>
      </c>
      <c r="C487" s="230" t="s">
        <v>13</v>
      </c>
      <c r="D487" s="231">
        <v>1.25</v>
      </c>
      <c r="E487" s="170">
        <v>12319</v>
      </c>
      <c r="F487" s="171">
        <f t="shared" si="87"/>
        <v>15398.75</v>
      </c>
      <c r="G487" s="171" t="str">
        <f t="shared" si="88"/>
        <v/>
      </c>
      <c r="H487" s="171" t="str">
        <f t="shared" si="89"/>
        <v/>
      </c>
      <c r="I487" s="172" t="str">
        <f t="shared" si="90"/>
        <v/>
      </c>
    </row>
    <row r="488" spans="1:9" ht="15.75">
      <c r="A488" s="206" t="s">
        <v>156</v>
      </c>
      <c r="B488" s="229" t="s">
        <v>267</v>
      </c>
      <c r="C488" s="230">
        <v>0</v>
      </c>
      <c r="D488" s="231">
        <v>2.5</v>
      </c>
      <c r="E488" s="170">
        <v>6343</v>
      </c>
      <c r="F488" s="171">
        <f>IF(A488="MO",D488*E488,"")</f>
        <v>15857.5</v>
      </c>
      <c r="G488" s="171" t="str">
        <f>IF(A488="MA",D488*E488,"")</f>
        <v/>
      </c>
      <c r="H488" s="171" t="str">
        <f>IF(A488="HE",D488*E488,"")</f>
        <v/>
      </c>
      <c r="I488" s="172" t="str">
        <f>IF(A488="OT",D488*E488,"")</f>
        <v/>
      </c>
    </row>
    <row r="489" spans="1:9" ht="15.75">
      <c r="A489" s="206" t="s">
        <v>163</v>
      </c>
      <c r="B489" s="233" t="s">
        <v>268</v>
      </c>
      <c r="C489" s="234" t="s">
        <v>261</v>
      </c>
      <c r="D489" s="245">
        <v>0.04</v>
      </c>
      <c r="E489" s="194">
        <v>31256</v>
      </c>
      <c r="F489" s="171" t="str">
        <f>IF(A489="MO",D489*E489,"")</f>
        <v/>
      </c>
      <c r="G489" s="171" t="str">
        <f>IF(A489="MA",D489*E489,"")</f>
        <v/>
      </c>
      <c r="H489" s="171" t="str">
        <f>IF(A489="HE",D489*E489,"")</f>
        <v/>
      </c>
      <c r="I489" s="172">
        <f>IF(A489="OT",D489*E489,"")</f>
        <v>1250.24</v>
      </c>
    </row>
    <row r="490" spans="1:9" ht="15.75">
      <c r="A490" s="166" t="s">
        <v>151</v>
      </c>
      <c r="B490" s="167" t="s">
        <v>258</v>
      </c>
      <c r="C490" s="168" t="s">
        <v>261</v>
      </c>
      <c r="D490" s="169">
        <v>0.05</v>
      </c>
      <c r="E490" s="170">
        <v>31256</v>
      </c>
      <c r="F490" s="171" t="str">
        <f>IF(A490="MO",D490*E490,"")</f>
        <v/>
      </c>
      <c r="G490" s="171" t="str">
        <f>IF(A490="MA",D490*E490,"")</f>
        <v/>
      </c>
      <c r="H490" s="171">
        <f>IF(A490="HE",D490*E490,"")</f>
        <v>1562.8000000000002</v>
      </c>
      <c r="I490" s="172" t="str">
        <f>IF(A490="OT",D490*E490,"")</f>
        <v/>
      </c>
    </row>
    <row r="491" spans="1:9" ht="16.5" thickBot="1">
      <c r="A491" s="173"/>
      <c r="B491" s="174" t="s">
        <v>158</v>
      </c>
      <c r="C491" s="175">
        <f>ROUND(SUM(F491:I491),0)</f>
        <v>2506089</v>
      </c>
      <c r="D491" s="176" t="str">
        <f>+C480</f>
        <v>Un</v>
      </c>
      <c r="E491" s="177"/>
      <c r="F491" s="178">
        <f>SUM(F484:F490)</f>
        <v>31256.25</v>
      </c>
      <c r="G491" s="178">
        <f>SUM(G484:G490)</f>
        <v>2271020</v>
      </c>
      <c r="H491" s="178">
        <f>SUM(H484:H490)</f>
        <v>202562.8</v>
      </c>
      <c r="I491" s="179">
        <f>SUM(I484:I490)</f>
        <v>1250.24</v>
      </c>
    </row>
    <row r="492" spans="1:9" ht="16.5" thickTop="1" thickBot="1"/>
    <row r="493" spans="1:9" s="153" customFormat="1" ht="16.5" thickTop="1">
      <c r="A493" s="393" t="s">
        <v>138</v>
      </c>
      <c r="B493" s="394"/>
      <c r="C493" s="418">
        <v>4.13</v>
      </c>
      <c r="D493" s="419"/>
      <c r="E493" s="419"/>
      <c r="F493" s="419"/>
      <c r="G493" s="419"/>
      <c r="H493" s="419"/>
      <c r="I493" s="420"/>
    </row>
    <row r="494" spans="1:9" s="153" customFormat="1" ht="15.6" customHeight="1">
      <c r="A494" s="398" t="s">
        <v>139</v>
      </c>
      <c r="B494" s="399"/>
      <c r="C494" s="400" t="s">
        <v>54</v>
      </c>
      <c r="D494" s="401"/>
      <c r="E494" s="401"/>
      <c r="F494" s="401"/>
      <c r="G494" s="401"/>
      <c r="H494" s="401"/>
      <c r="I494" s="402"/>
    </row>
    <row r="495" spans="1:9" s="153" customFormat="1" ht="15.75">
      <c r="A495" s="398" t="s">
        <v>140</v>
      </c>
      <c r="B495" s="399"/>
      <c r="C495" s="400" t="s">
        <v>45</v>
      </c>
      <c r="D495" s="401"/>
      <c r="E495" s="401"/>
      <c r="F495" s="401"/>
      <c r="G495" s="401"/>
      <c r="H495" s="401"/>
      <c r="I495" s="402"/>
    </row>
    <row r="496" spans="1:9" s="153" customFormat="1" ht="15.75">
      <c r="A496" s="403" t="s">
        <v>141</v>
      </c>
      <c r="B496" s="405" t="s">
        <v>142</v>
      </c>
      <c r="C496" s="406" t="s">
        <v>143</v>
      </c>
      <c r="D496" s="408" t="s">
        <v>144</v>
      </c>
      <c r="E496" s="410" t="s">
        <v>145</v>
      </c>
      <c r="F496" s="412" t="s">
        <v>146</v>
      </c>
      <c r="G496" s="413"/>
      <c r="H496" s="413"/>
      <c r="I496" s="414"/>
    </row>
    <row r="497" spans="1:9" s="153" customFormat="1" ht="32.25" thickBot="1">
      <c r="A497" s="404"/>
      <c r="B497" s="406"/>
      <c r="C497" s="407"/>
      <c r="D497" s="409"/>
      <c r="E497" s="411"/>
      <c r="F497" s="154" t="s">
        <v>147</v>
      </c>
      <c r="G497" s="154" t="s">
        <v>148</v>
      </c>
      <c r="H497" s="154" t="s">
        <v>149</v>
      </c>
      <c r="I497" s="155" t="s">
        <v>150</v>
      </c>
    </row>
    <row r="498" spans="1:9" s="153" customFormat="1" ht="17.25" thickTop="1" thickBot="1">
      <c r="A498" s="156"/>
      <c r="B498" s="156"/>
      <c r="C498" s="156"/>
      <c r="D498" s="157"/>
      <c r="E498" s="158"/>
      <c r="F498" s="156"/>
      <c r="G498" s="156"/>
      <c r="H498" s="156"/>
      <c r="I498" s="156"/>
    </row>
    <row r="499" spans="1:9" s="153" customFormat="1" ht="32.25" thickTop="1">
      <c r="A499" s="159" t="s">
        <v>153</v>
      </c>
      <c r="B499" s="233" t="s">
        <v>236</v>
      </c>
      <c r="C499" s="161" t="s">
        <v>45</v>
      </c>
      <c r="D499" s="162">
        <v>1</v>
      </c>
      <c r="E499" s="163">
        <v>1562673</v>
      </c>
      <c r="F499" s="164" t="str">
        <f>IF(A499="MO",D499*E499,"")</f>
        <v/>
      </c>
      <c r="G499" s="164">
        <f>IF(A499="MA",D499*E499,"")</f>
        <v>1562673</v>
      </c>
      <c r="H499" s="164" t="str">
        <f>IF(A499="HE",D499*E499,"")</f>
        <v/>
      </c>
      <c r="I499" s="165" t="str">
        <f>IF(A499="OT",D499*E499,"")</f>
        <v/>
      </c>
    </row>
    <row r="500" spans="1:9" s="153" customFormat="1" ht="15.75">
      <c r="A500" s="159" t="s">
        <v>153</v>
      </c>
      <c r="B500" s="233" t="s">
        <v>237</v>
      </c>
      <c r="C500" s="161" t="s">
        <v>45</v>
      </c>
      <c r="D500" s="162">
        <v>1</v>
      </c>
      <c r="E500" s="163">
        <f>36570*1.22</f>
        <v>44615.4</v>
      </c>
      <c r="F500" s="171" t="str">
        <f t="shared" ref="F500:F501" si="91">IF(A500="MO",D500*E500,"")</f>
        <v/>
      </c>
      <c r="G500" s="171">
        <f t="shared" ref="G500:G501" si="92">IF(A500="MA",D500*E500,"")</f>
        <v>44615.4</v>
      </c>
      <c r="H500" s="185" t="str">
        <f t="shared" ref="H500:H501" si="93">IF(A500="HE",D500*E500,"")</f>
        <v/>
      </c>
      <c r="I500" s="172" t="str">
        <f t="shared" ref="I500:I501" si="94">IF(A500="OT",D500*E500,"")</f>
        <v/>
      </c>
    </row>
    <row r="501" spans="1:9" s="153" customFormat="1" ht="15.75">
      <c r="A501" s="166" t="s">
        <v>151</v>
      </c>
      <c r="B501" s="167" t="s">
        <v>202</v>
      </c>
      <c r="C501" s="168" t="s">
        <v>45</v>
      </c>
      <c r="D501" s="169">
        <v>1</v>
      </c>
      <c r="E501" s="170">
        <f>7250*3</f>
        <v>21750</v>
      </c>
      <c r="F501" s="171" t="str">
        <f t="shared" si="91"/>
        <v/>
      </c>
      <c r="G501" s="171" t="str">
        <f t="shared" si="92"/>
        <v/>
      </c>
      <c r="H501" s="185">
        <f t="shared" si="93"/>
        <v>21750</v>
      </c>
      <c r="I501" s="172" t="str">
        <f t="shared" si="94"/>
        <v/>
      </c>
    </row>
    <row r="502" spans="1:9" s="153" customFormat="1" ht="15.75">
      <c r="A502" s="166" t="s">
        <v>156</v>
      </c>
      <c r="B502" s="167" t="s">
        <v>200</v>
      </c>
      <c r="C502" s="168" t="s">
        <v>181</v>
      </c>
      <c r="D502" s="169">
        <v>1.0523340000000001</v>
      </c>
      <c r="E502" s="170">
        <v>7250</v>
      </c>
      <c r="F502" s="171">
        <f>IF(A502="MO",D502*E502,"")</f>
        <v>7629.4215000000004</v>
      </c>
      <c r="G502" s="171" t="str">
        <f>IF(A502="MA",D502*E502,"")</f>
        <v/>
      </c>
      <c r="H502" s="185" t="str">
        <f>IF(A502="HE",D502*E502,"")</f>
        <v/>
      </c>
      <c r="I502" s="172" t="str">
        <f>IF(A502="OT",D502*E502,"")</f>
        <v/>
      </c>
    </row>
    <row r="503" spans="1:9" s="153" customFormat="1" ht="15.75">
      <c r="A503" s="166"/>
      <c r="B503" s="186"/>
      <c r="C503" s="168"/>
      <c r="D503" s="169"/>
      <c r="E503" s="170"/>
      <c r="F503" s="171" t="str">
        <f>IF(A503="MO",D503*E503,"")</f>
        <v/>
      </c>
      <c r="G503" s="171" t="str">
        <f>IF(A503="MA",D503*E503,"")</f>
        <v/>
      </c>
      <c r="H503" s="171" t="str">
        <f>IF(A503="HE",D503*E503,"")</f>
        <v/>
      </c>
      <c r="I503" s="172" t="str">
        <f>IF(A503="OT",D503*E503,"")</f>
        <v/>
      </c>
    </row>
    <row r="504" spans="1:9" s="153" customFormat="1" ht="16.5" thickBot="1">
      <c r="A504" s="173"/>
      <c r="B504" s="174" t="s">
        <v>158</v>
      </c>
      <c r="C504" s="175">
        <f>ROUND(SUM(F504:I504),0)</f>
        <v>1636668</v>
      </c>
      <c r="D504" s="176" t="str">
        <f>+C495</f>
        <v>Un</v>
      </c>
      <c r="E504" s="177"/>
      <c r="F504" s="178">
        <f>SUM(F499:F503)</f>
        <v>7629.4215000000004</v>
      </c>
      <c r="G504" s="178">
        <f>SUM(G499:G503)</f>
        <v>1607288.4</v>
      </c>
      <c r="H504" s="178">
        <f>SUM(H499:H503)</f>
        <v>21750</v>
      </c>
      <c r="I504" s="179">
        <f>SUM(I499:I503)</f>
        <v>0</v>
      </c>
    </row>
    <row r="505" spans="1:9" ht="16.5" thickTop="1" thickBot="1"/>
    <row r="506" spans="1:9" ht="16.5" thickTop="1">
      <c r="A506" s="393" t="s">
        <v>138</v>
      </c>
      <c r="B506" s="394"/>
      <c r="C506" s="395">
        <v>4.1399999999999997</v>
      </c>
      <c r="D506" s="396"/>
      <c r="E506" s="396"/>
      <c r="F506" s="396"/>
      <c r="G506" s="396"/>
      <c r="H506" s="396"/>
      <c r="I506" s="397"/>
    </row>
    <row r="507" spans="1:9" ht="15.75">
      <c r="A507" s="398" t="s">
        <v>139</v>
      </c>
      <c r="B507" s="399"/>
      <c r="C507" s="400" t="s">
        <v>316</v>
      </c>
      <c r="D507" s="401"/>
      <c r="E507" s="401"/>
      <c r="F507" s="401"/>
      <c r="G507" s="401"/>
      <c r="H507" s="401"/>
      <c r="I507" s="402"/>
    </row>
    <row r="508" spans="1:9" ht="15.75">
      <c r="A508" s="398" t="s">
        <v>140</v>
      </c>
      <c r="B508" s="399"/>
      <c r="C508" s="400" t="s">
        <v>45</v>
      </c>
      <c r="D508" s="401"/>
      <c r="E508" s="401"/>
      <c r="F508" s="401"/>
      <c r="G508" s="401"/>
      <c r="H508" s="401"/>
      <c r="I508" s="402"/>
    </row>
    <row r="509" spans="1:9" ht="15.75">
      <c r="A509" s="403" t="s">
        <v>141</v>
      </c>
      <c r="B509" s="405" t="s">
        <v>142</v>
      </c>
      <c r="C509" s="406" t="s">
        <v>143</v>
      </c>
      <c r="D509" s="408" t="s">
        <v>144</v>
      </c>
      <c r="E509" s="410" t="s">
        <v>145</v>
      </c>
      <c r="F509" s="412" t="s">
        <v>146</v>
      </c>
      <c r="G509" s="413"/>
      <c r="H509" s="413"/>
      <c r="I509" s="414"/>
    </row>
    <row r="510" spans="1:9" ht="32.25" thickBot="1">
      <c r="A510" s="404"/>
      <c r="B510" s="406"/>
      <c r="C510" s="407"/>
      <c r="D510" s="409"/>
      <c r="E510" s="411"/>
      <c r="F510" s="154" t="s">
        <v>147</v>
      </c>
      <c r="G510" s="154" t="s">
        <v>148</v>
      </c>
      <c r="H510" s="154" t="s">
        <v>149</v>
      </c>
      <c r="I510" s="155" t="s">
        <v>150</v>
      </c>
    </row>
    <row r="511" spans="1:9" ht="17.25" thickTop="1" thickBot="1">
      <c r="A511" s="156"/>
      <c r="B511" s="156"/>
      <c r="C511" s="156"/>
      <c r="D511" s="157"/>
      <c r="E511" s="158"/>
      <c r="F511" s="156"/>
      <c r="G511" s="156"/>
      <c r="H511" s="156"/>
      <c r="I511" s="156"/>
    </row>
    <row r="512" spans="1:9" ht="32.25" thickTop="1">
      <c r="A512" s="206" t="s">
        <v>153</v>
      </c>
      <c r="B512" s="233" t="s">
        <v>316</v>
      </c>
      <c r="C512" s="230" t="s">
        <v>20</v>
      </c>
      <c r="D512" s="235">
        <v>1</v>
      </c>
      <c r="E512" s="191">
        <v>901984</v>
      </c>
      <c r="F512" s="164" t="str">
        <f>IF(A512="MO",D512*E512,"")</f>
        <v/>
      </c>
      <c r="G512" s="164">
        <f>IF(A512="MA",D512*E512,"")</f>
        <v>901984</v>
      </c>
      <c r="H512" s="164" t="str">
        <f>IF(A512="HE",D512*E512,"")</f>
        <v/>
      </c>
      <c r="I512" s="165" t="str">
        <f>IF(A512="OT",D512*E512,"")</f>
        <v/>
      </c>
    </row>
    <row r="513" spans="1:9" ht="31.5">
      <c r="A513" s="206" t="s">
        <v>151</v>
      </c>
      <c r="B513" s="229" t="s">
        <v>310</v>
      </c>
      <c r="C513" s="230" t="s">
        <v>199</v>
      </c>
      <c r="D513" s="231">
        <v>0.5</v>
      </c>
      <c r="E513" s="170">
        <v>198000</v>
      </c>
      <c r="F513" s="171" t="str">
        <f>IF(A513="MO",D513*E513,"")</f>
        <v/>
      </c>
      <c r="G513" s="171" t="str">
        <f>IF(A513="MA",D513*E513,"")</f>
        <v/>
      </c>
      <c r="H513" s="171">
        <f>IF(A513="HE",D513*E513,"")</f>
        <v>99000</v>
      </c>
      <c r="I513" s="172" t="str">
        <f>IF(A513="OT",D513*E513,"")</f>
        <v/>
      </c>
    </row>
    <row r="514" spans="1:9" ht="15.75">
      <c r="A514" s="206" t="s">
        <v>151</v>
      </c>
      <c r="B514" s="229" t="s">
        <v>311</v>
      </c>
      <c r="C514" s="230" t="s">
        <v>199</v>
      </c>
      <c r="D514" s="231">
        <v>0.5</v>
      </c>
      <c r="E514" s="170">
        <v>70000</v>
      </c>
      <c r="F514" s="171" t="str">
        <f t="shared" ref="F514:F515" si="95">IF(A514="MO",D514*E514,"")</f>
        <v/>
      </c>
      <c r="G514" s="171" t="str">
        <f t="shared" ref="G514:G515" si="96">IF(A514="MA",D514*E514,"")</f>
        <v/>
      </c>
      <c r="H514" s="171">
        <f t="shared" ref="H514:H515" si="97">IF(A514="HE",D514*E514,"")</f>
        <v>35000</v>
      </c>
      <c r="I514" s="172" t="str">
        <f t="shared" ref="I514:I515" si="98">IF(A514="OT",D514*E514,"")</f>
        <v/>
      </c>
    </row>
    <row r="515" spans="1:9" ht="15.75">
      <c r="A515" s="206" t="s">
        <v>156</v>
      </c>
      <c r="B515" s="229" t="s">
        <v>277</v>
      </c>
      <c r="C515" s="230" t="s">
        <v>259</v>
      </c>
      <c r="D515" s="231">
        <v>0.85</v>
      </c>
      <c r="E515" s="170">
        <v>12319</v>
      </c>
      <c r="F515" s="171">
        <f t="shared" si="95"/>
        <v>10471.15</v>
      </c>
      <c r="G515" s="171" t="str">
        <f t="shared" si="96"/>
        <v/>
      </c>
      <c r="H515" s="171" t="str">
        <f t="shared" si="97"/>
        <v/>
      </c>
      <c r="I515" s="172" t="str">
        <f t="shared" si="98"/>
        <v/>
      </c>
    </row>
    <row r="516" spans="1:9" ht="15.75">
      <c r="A516" s="206" t="s">
        <v>156</v>
      </c>
      <c r="B516" s="229" t="s">
        <v>267</v>
      </c>
      <c r="C516" s="230" t="s">
        <v>259</v>
      </c>
      <c r="D516" s="231">
        <v>1.9</v>
      </c>
      <c r="E516" s="170">
        <v>6343</v>
      </c>
      <c r="F516" s="171">
        <f>IF(A516="MO",D516*E516,"")</f>
        <v>12051.699999999999</v>
      </c>
      <c r="G516" s="171" t="str">
        <f>IF(A516="MA",D516*E516,"")</f>
        <v/>
      </c>
      <c r="H516" s="171" t="str">
        <f>IF(A516="HE",D516*E516,"")</f>
        <v/>
      </c>
      <c r="I516" s="172" t="str">
        <f>IF(A516="OT",D516*E516,"")</f>
        <v/>
      </c>
    </row>
    <row r="517" spans="1:9" ht="15.75">
      <c r="A517" s="206" t="s">
        <v>163</v>
      </c>
      <c r="B517" s="233" t="s">
        <v>268</v>
      </c>
      <c r="C517" s="234" t="s">
        <v>261</v>
      </c>
      <c r="D517" s="245">
        <v>0.04</v>
      </c>
      <c r="E517" s="194">
        <v>22523</v>
      </c>
      <c r="F517" s="171" t="str">
        <f>IF(A517="MO",D517*E517,"")</f>
        <v/>
      </c>
      <c r="G517" s="171" t="str">
        <f>IF(A517="MA",D517*E517,"")</f>
        <v/>
      </c>
      <c r="H517" s="171" t="str">
        <f>IF(A517="HE",D517*E517,"")</f>
        <v/>
      </c>
      <c r="I517" s="172">
        <f>IF(A517="OT",D517*E517,"")</f>
        <v>900.92000000000007</v>
      </c>
    </row>
    <row r="518" spans="1:9" ht="15.75">
      <c r="A518" s="166" t="s">
        <v>151</v>
      </c>
      <c r="B518" s="167" t="s">
        <v>258</v>
      </c>
      <c r="C518" s="168" t="s">
        <v>261</v>
      </c>
      <c r="D518" s="169">
        <v>0.05</v>
      </c>
      <c r="E518" s="170">
        <v>22523</v>
      </c>
      <c r="F518" s="171" t="str">
        <f>IF(A518="MO",D518*E518,"")</f>
        <v/>
      </c>
      <c r="G518" s="171" t="str">
        <f>IF(A518="MA",D518*E518,"")</f>
        <v/>
      </c>
      <c r="H518" s="171">
        <f>IF(A518="HE",D518*E518,"")</f>
        <v>1126.1500000000001</v>
      </c>
      <c r="I518" s="172" t="str">
        <f>IF(A518="OT",D518*E518,"")</f>
        <v/>
      </c>
    </row>
    <row r="519" spans="1:9" ht="16.5" thickBot="1">
      <c r="A519" s="173"/>
      <c r="B519" s="174" t="s">
        <v>158</v>
      </c>
      <c r="C519" s="175">
        <f>ROUND(SUM(F519:I519),0)</f>
        <v>1060534</v>
      </c>
      <c r="D519" s="176" t="str">
        <f>+C508</f>
        <v>Un</v>
      </c>
      <c r="E519" s="177"/>
      <c r="F519" s="178">
        <f>SUM(F512:F518)</f>
        <v>22522.85</v>
      </c>
      <c r="G519" s="178">
        <f>SUM(G512:G518)</f>
        <v>901984</v>
      </c>
      <c r="H519" s="178">
        <f>SUM(H512:H518)</f>
        <v>135126.15</v>
      </c>
      <c r="I519" s="179">
        <f>SUM(I512:I518)</f>
        <v>900.92000000000007</v>
      </c>
    </row>
    <row r="520" spans="1:9" ht="16.5" thickTop="1" thickBot="1"/>
    <row r="521" spans="1:9" ht="16.5" thickTop="1">
      <c r="A521" s="393" t="s">
        <v>138</v>
      </c>
      <c r="B521" s="394"/>
      <c r="C521" s="395">
        <v>4.1500000000000004</v>
      </c>
      <c r="D521" s="396"/>
      <c r="E521" s="396"/>
      <c r="F521" s="396"/>
      <c r="G521" s="396"/>
      <c r="H521" s="396"/>
      <c r="I521" s="397"/>
    </row>
    <row r="522" spans="1:9" ht="15.75">
      <c r="A522" s="398" t="s">
        <v>139</v>
      </c>
      <c r="B522" s="399"/>
      <c r="C522" s="400" t="s">
        <v>317</v>
      </c>
      <c r="D522" s="401"/>
      <c r="E522" s="401"/>
      <c r="F522" s="401"/>
      <c r="G522" s="401"/>
      <c r="H522" s="401"/>
      <c r="I522" s="402"/>
    </row>
    <row r="523" spans="1:9" ht="15.75">
      <c r="A523" s="398" t="s">
        <v>140</v>
      </c>
      <c r="B523" s="399"/>
      <c r="C523" s="400" t="s">
        <v>45</v>
      </c>
      <c r="D523" s="401"/>
      <c r="E523" s="401"/>
      <c r="F523" s="401"/>
      <c r="G523" s="401"/>
      <c r="H523" s="401"/>
      <c r="I523" s="402"/>
    </row>
    <row r="524" spans="1:9" ht="15.75">
      <c r="A524" s="403" t="s">
        <v>141</v>
      </c>
      <c r="B524" s="405" t="s">
        <v>142</v>
      </c>
      <c r="C524" s="406" t="s">
        <v>143</v>
      </c>
      <c r="D524" s="408" t="s">
        <v>144</v>
      </c>
      <c r="E524" s="410" t="s">
        <v>145</v>
      </c>
      <c r="F524" s="412" t="s">
        <v>146</v>
      </c>
      <c r="G524" s="413"/>
      <c r="H524" s="413"/>
      <c r="I524" s="414"/>
    </row>
    <row r="525" spans="1:9" ht="32.25" thickBot="1">
      <c r="A525" s="404"/>
      <c r="B525" s="406"/>
      <c r="C525" s="407"/>
      <c r="D525" s="409"/>
      <c r="E525" s="411"/>
      <c r="F525" s="154" t="s">
        <v>147</v>
      </c>
      <c r="G525" s="154" t="s">
        <v>148</v>
      </c>
      <c r="H525" s="154" t="s">
        <v>149</v>
      </c>
      <c r="I525" s="155" t="s">
        <v>150</v>
      </c>
    </row>
    <row r="526" spans="1:9" ht="17.25" thickTop="1" thickBot="1">
      <c r="A526" s="156"/>
      <c r="B526" s="156"/>
      <c r="C526" s="156"/>
      <c r="D526" s="157"/>
      <c r="E526" s="158"/>
      <c r="F526" s="156"/>
      <c r="G526" s="156"/>
      <c r="H526" s="156"/>
      <c r="I526" s="156"/>
    </row>
    <row r="527" spans="1:9" ht="32.25" thickTop="1">
      <c r="A527" s="206" t="s">
        <v>153</v>
      </c>
      <c r="B527" s="233" t="s">
        <v>317</v>
      </c>
      <c r="C527" s="230" t="s">
        <v>20</v>
      </c>
      <c r="D527" s="235">
        <v>1</v>
      </c>
      <c r="E527" s="191">
        <v>260398</v>
      </c>
      <c r="F527" s="164" t="str">
        <f>IF(A527="MO",D527*E527,"")</f>
        <v/>
      </c>
      <c r="G527" s="164">
        <f>IF(A527="MA",D527*E527,"")</f>
        <v>260398</v>
      </c>
      <c r="H527" s="164" t="str">
        <f>IF(A527="HE",D527*E527,"")</f>
        <v/>
      </c>
      <c r="I527" s="165" t="str">
        <f>IF(A527="OT",D527*E527,"")</f>
        <v/>
      </c>
    </row>
    <row r="528" spans="1:9" ht="31.5">
      <c r="A528" s="206" t="s">
        <v>151</v>
      </c>
      <c r="B528" s="229" t="s">
        <v>310</v>
      </c>
      <c r="C528" s="230" t="s">
        <v>199</v>
      </c>
      <c r="D528" s="231">
        <v>0.4</v>
      </c>
      <c r="E528" s="170">
        <v>198000</v>
      </c>
      <c r="F528" s="171" t="str">
        <f>IF(A528="MO",D528*E528,"")</f>
        <v/>
      </c>
      <c r="G528" s="171" t="str">
        <f>IF(A528="MA",D528*E528,"")</f>
        <v/>
      </c>
      <c r="H528" s="171">
        <f>IF(A528="HE",D528*E528,"")</f>
        <v>79200</v>
      </c>
      <c r="I528" s="172" t="str">
        <f>IF(A528="OT",D528*E528,"")</f>
        <v/>
      </c>
    </row>
    <row r="529" spans="1:9" ht="15.75">
      <c r="A529" s="206" t="s">
        <v>151</v>
      </c>
      <c r="B529" s="229" t="s">
        <v>311</v>
      </c>
      <c r="C529" s="230" t="s">
        <v>199</v>
      </c>
      <c r="D529" s="231">
        <v>0.4</v>
      </c>
      <c r="E529" s="170">
        <v>70000</v>
      </c>
      <c r="F529" s="171" t="str">
        <f t="shared" ref="F529:F530" si="99">IF(A529="MO",D529*E529,"")</f>
        <v/>
      </c>
      <c r="G529" s="171" t="str">
        <f t="shared" ref="G529:G530" si="100">IF(A529="MA",D529*E529,"")</f>
        <v/>
      </c>
      <c r="H529" s="171">
        <f t="shared" ref="H529:H530" si="101">IF(A529="HE",D529*E529,"")</f>
        <v>28000</v>
      </c>
      <c r="I529" s="172" t="str">
        <f t="shared" ref="I529:I530" si="102">IF(A529="OT",D529*E529,"")</f>
        <v/>
      </c>
    </row>
    <row r="530" spans="1:9" ht="15.75">
      <c r="A530" s="206" t="s">
        <v>156</v>
      </c>
      <c r="B530" s="229" t="s">
        <v>277</v>
      </c>
      <c r="C530" s="230" t="s">
        <v>259</v>
      </c>
      <c r="D530" s="231">
        <v>0.75</v>
      </c>
      <c r="E530" s="170">
        <v>12319</v>
      </c>
      <c r="F530" s="171">
        <f t="shared" si="99"/>
        <v>9239.25</v>
      </c>
      <c r="G530" s="171" t="str">
        <f t="shared" si="100"/>
        <v/>
      </c>
      <c r="H530" s="171" t="str">
        <f t="shared" si="101"/>
        <v/>
      </c>
      <c r="I530" s="172" t="str">
        <f t="shared" si="102"/>
        <v/>
      </c>
    </row>
    <row r="531" spans="1:9" ht="15.75">
      <c r="A531" s="206" t="s">
        <v>156</v>
      </c>
      <c r="B531" s="229" t="s">
        <v>267</v>
      </c>
      <c r="C531" s="230" t="s">
        <v>259</v>
      </c>
      <c r="D531" s="231">
        <v>1.5</v>
      </c>
      <c r="E531" s="170">
        <v>6343</v>
      </c>
      <c r="F531" s="171">
        <f>IF(A531="MO",D531*E531,"")</f>
        <v>9514.5</v>
      </c>
      <c r="G531" s="171" t="str">
        <f>IF(A531="MA",D531*E531,"")</f>
        <v/>
      </c>
      <c r="H531" s="171" t="str">
        <f>IF(A531="HE",D531*E531,"")</f>
        <v/>
      </c>
      <c r="I531" s="172" t="str">
        <f>IF(A531="OT",D531*E531,"")</f>
        <v/>
      </c>
    </row>
    <row r="532" spans="1:9" ht="15.75">
      <c r="A532" s="206" t="s">
        <v>163</v>
      </c>
      <c r="B532" s="233" t="s">
        <v>268</v>
      </c>
      <c r="C532" s="234" t="s">
        <v>261</v>
      </c>
      <c r="D532" s="245">
        <v>0.04</v>
      </c>
      <c r="E532" s="194">
        <v>18754</v>
      </c>
      <c r="F532" s="171" t="str">
        <f>IF(A532="MO",D532*E532,"")</f>
        <v/>
      </c>
      <c r="G532" s="171" t="str">
        <f>IF(A532="MA",D532*E532,"")</f>
        <v/>
      </c>
      <c r="H532" s="171" t="str">
        <f>IF(A532="HE",D532*E532,"")</f>
        <v/>
      </c>
      <c r="I532" s="172">
        <f>IF(A532="OT",D532*E532,"")</f>
        <v>750.16</v>
      </c>
    </row>
    <row r="533" spans="1:9" ht="15.75">
      <c r="A533" s="166" t="s">
        <v>151</v>
      </c>
      <c r="B533" s="167" t="s">
        <v>258</v>
      </c>
      <c r="C533" s="168" t="s">
        <v>261</v>
      </c>
      <c r="D533" s="169">
        <v>0.05</v>
      </c>
      <c r="E533" s="170">
        <v>18754</v>
      </c>
      <c r="F533" s="171" t="str">
        <f>IF(A533="MO",D533*E533,"")</f>
        <v/>
      </c>
      <c r="G533" s="171" t="str">
        <f>IF(A533="MA",D533*E533,"")</f>
        <v/>
      </c>
      <c r="H533" s="171">
        <f>IF(A533="HE",D533*E533,"")</f>
        <v>937.7</v>
      </c>
      <c r="I533" s="172" t="str">
        <f>IF(A533="OT",D533*E533,"")</f>
        <v/>
      </c>
    </row>
    <row r="534" spans="1:9" ht="16.5" thickBot="1">
      <c r="A534" s="173"/>
      <c r="B534" s="174" t="s">
        <v>158</v>
      </c>
      <c r="C534" s="175">
        <f>ROUND(SUM(F534:I534),0)</f>
        <v>388040</v>
      </c>
      <c r="D534" s="176" t="str">
        <f>+C523</f>
        <v>Un</v>
      </c>
      <c r="E534" s="177"/>
      <c r="F534" s="178">
        <f>SUM(F527:F533)</f>
        <v>18753.75</v>
      </c>
      <c r="G534" s="178">
        <f>SUM(G527:G533)</f>
        <v>260398</v>
      </c>
      <c r="H534" s="178">
        <f>SUM(H527:H533)</f>
        <v>108137.7</v>
      </c>
      <c r="I534" s="179">
        <f>SUM(I527:I533)</f>
        <v>750.16</v>
      </c>
    </row>
    <row r="535" spans="1:9" ht="16.5" thickTop="1" thickBot="1"/>
    <row r="536" spans="1:9" ht="16.5" thickTop="1">
      <c r="A536" s="393" t="s">
        <v>138</v>
      </c>
      <c r="B536" s="394"/>
      <c r="C536" s="395">
        <v>4.16</v>
      </c>
      <c r="D536" s="396"/>
      <c r="E536" s="396"/>
      <c r="F536" s="396"/>
      <c r="G536" s="396"/>
      <c r="H536" s="396"/>
      <c r="I536" s="397"/>
    </row>
    <row r="537" spans="1:9" ht="15.75">
      <c r="A537" s="398" t="s">
        <v>139</v>
      </c>
      <c r="B537" s="399"/>
      <c r="C537" s="400" t="s">
        <v>318</v>
      </c>
      <c r="D537" s="401"/>
      <c r="E537" s="401"/>
      <c r="F537" s="401"/>
      <c r="G537" s="401"/>
      <c r="H537" s="401"/>
      <c r="I537" s="402"/>
    </row>
    <row r="538" spans="1:9" ht="15.75">
      <c r="A538" s="398" t="s">
        <v>140</v>
      </c>
      <c r="B538" s="399"/>
      <c r="C538" s="400" t="s">
        <v>45</v>
      </c>
      <c r="D538" s="401"/>
      <c r="E538" s="401"/>
      <c r="F538" s="401"/>
      <c r="G538" s="401"/>
      <c r="H538" s="401"/>
      <c r="I538" s="402"/>
    </row>
    <row r="539" spans="1:9" ht="15.75">
      <c r="A539" s="403" t="s">
        <v>141</v>
      </c>
      <c r="B539" s="405" t="s">
        <v>142</v>
      </c>
      <c r="C539" s="406" t="s">
        <v>143</v>
      </c>
      <c r="D539" s="408" t="s">
        <v>144</v>
      </c>
      <c r="E539" s="410" t="s">
        <v>145</v>
      </c>
      <c r="F539" s="412" t="s">
        <v>146</v>
      </c>
      <c r="G539" s="413"/>
      <c r="H539" s="413"/>
      <c r="I539" s="414"/>
    </row>
    <row r="540" spans="1:9" ht="32.25" thickBot="1">
      <c r="A540" s="404"/>
      <c r="B540" s="406"/>
      <c r="C540" s="407"/>
      <c r="D540" s="409"/>
      <c r="E540" s="411"/>
      <c r="F540" s="154" t="s">
        <v>147</v>
      </c>
      <c r="G540" s="154" t="s">
        <v>148</v>
      </c>
      <c r="H540" s="154" t="s">
        <v>149</v>
      </c>
      <c r="I540" s="155" t="s">
        <v>150</v>
      </c>
    </row>
    <row r="541" spans="1:9" ht="17.25" thickTop="1" thickBot="1">
      <c r="A541" s="156"/>
      <c r="B541" s="156"/>
      <c r="C541" s="156"/>
      <c r="D541" s="157"/>
      <c r="E541" s="158"/>
      <c r="F541" s="156"/>
      <c r="G541" s="156"/>
      <c r="H541" s="156"/>
      <c r="I541" s="156"/>
    </row>
    <row r="542" spans="1:9" ht="32.25" thickTop="1">
      <c r="A542" s="206" t="s">
        <v>153</v>
      </c>
      <c r="B542" s="233" t="s">
        <v>319</v>
      </c>
      <c r="C542" s="230" t="s">
        <v>20</v>
      </c>
      <c r="D542" s="235">
        <v>1</v>
      </c>
      <c r="E542" s="191">
        <v>220928</v>
      </c>
      <c r="F542" s="164" t="str">
        <f>IF(A542="MO",D542*E542,"")</f>
        <v/>
      </c>
      <c r="G542" s="164">
        <f>IF(A542="MA",D542*E542,"")</f>
        <v>220928</v>
      </c>
      <c r="H542" s="164" t="str">
        <f>IF(A542="HE",D542*E542,"")</f>
        <v/>
      </c>
      <c r="I542" s="165" t="str">
        <f>IF(A542="OT",D542*E542,"")</f>
        <v/>
      </c>
    </row>
    <row r="543" spans="1:9" ht="31.5">
      <c r="A543" s="206" t="s">
        <v>151</v>
      </c>
      <c r="B543" s="229" t="s">
        <v>310</v>
      </c>
      <c r="C543" s="230" t="s">
        <v>199</v>
      </c>
      <c r="D543" s="231">
        <v>0.3</v>
      </c>
      <c r="E543" s="170">
        <v>198000</v>
      </c>
      <c r="F543" s="171" t="str">
        <f>IF(A543="MO",D543*E543,"")</f>
        <v/>
      </c>
      <c r="G543" s="171" t="str">
        <f>IF(A543="MA",D543*E543,"")</f>
        <v/>
      </c>
      <c r="H543" s="171">
        <f>IF(A543="HE",D543*E543,"")</f>
        <v>59400</v>
      </c>
      <c r="I543" s="172" t="str">
        <f>IF(A543="OT",D543*E543,"")</f>
        <v/>
      </c>
    </row>
    <row r="544" spans="1:9" ht="15.75">
      <c r="A544" s="206" t="s">
        <v>151</v>
      </c>
      <c r="B544" s="229" t="s">
        <v>311</v>
      </c>
      <c r="C544" s="230" t="s">
        <v>199</v>
      </c>
      <c r="D544" s="231">
        <v>0.3</v>
      </c>
      <c r="E544" s="170">
        <v>70000</v>
      </c>
      <c r="F544" s="171" t="str">
        <f t="shared" ref="F544:F545" si="103">IF(A544="MO",D544*E544,"")</f>
        <v/>
      </c>
      <c r="G544" s="171" t="str">
        <f t="shared" ref="G544:G545" si="104">IF(A544="MA",D544*E544,"")</f>
        <v/>
      </c>
      <c r="H544" s="171">
        <f t="shared" ref="H544:H545" si="105">IF(A544="HE",D544*E544,"")</f>
        <v>21000</v>
      </c>
      <c r="I544" s="172" t="str">
        <f t="shared" ref="I544:I545" si="106">IF(A544="OT",D544*E544,"")</f>
        <v/>
      </c>
    </row>
    <row r="545" spans="1:9" ht="15.75">
      <c r="A545" s="206" t="s">
        <v>156</v>
      </c>
      <c r="B545" s="229" t="s">
        <v>277</v>
      </c>
      <c r="C545" s="230" t="s">
        <v>259</v>
      </c>
      <c r="D545" s="231">
        <v>0.6</v>
      </c>
      <c r="E545" s="170">
        <v>12319</v>
      </c>
      <c r="F545" s="171">
        <f t="shared" si="103"/>
        <v>7391.4</v>
      </c>
      <c r="G545" s="171" t="str">
        <f t="shared" si="104"/>
        <v/>
      </c>
      <c r="H545" s="171" t="str">
        <f t="shared" si="105"/>
        <v/>
      </c>
      <c r="I545" s="172" t="str">
        <f t="shared" si="106"/>
        <v/>
      </c>
    </row>
    <row r="546" spans="1:9" ht="15.75">
      <c r="A546" s="206" t="s">
        <v>156</v>
      </c>
      <c r="B546" s="229" t="s">
        <v>267</v>
      </c>
      <c r="C546" s="230" t="s">
        <v>259</v>
      </c>
      <c r="D546" s="231">
        <v>1.2</v>
      </c>
      <c r="E546" s="170">
        <v>6343</v>
      </c>
      <c r="F546" s="171">
        <f>IF(A546="MO",D546*E546,"")</f>
        <v>7611.5999999999995</v>
      </c>
      <c r="G546" s="171" t="str">
        <f>IF(A546="MA",D546*E546,"")</f>
        <v/>
      </c>
      <c r="H546" s="171" t="str">
        <f>IF(A546="HE",D546*E546,"")</f>
        <v/>
      </c>
      <c r="I546" s="172" t="str">
        <f>IF(A546="OT",D546*E546,"")</f>
        <v/>
      </c>
    </row>
    <row r="547" spans="1:9" ht="15.75">
      <c r="A547" s="206" t="s">
        <v>163</v>
      </c>
      <c r="B547" s="233" t="s">
        <v>268</v>
      </c>
      <c r="C547" s="234" t="s">
        <v>261</v>
      </c>
      <c r="D547" s="245">
        <v>0.04</v>
      </c>
      <c r="E547" s="194">
        <v>15003</v>
      </c>
      <c r="F547" s="171" t="str">
        <f>IF(A547="MO",D547*E547,"")</f>
        <v/>
      </c>
      <c r="G547" s="171" t="str">
        <f>IF(A547="MA",D547*E547,"")</f>
        <v/>
      </c>
      <c r="H547" s="171" t="str">
        <f>IF(A547="HE",D547*E547,"")</f>
        <v/>
      </c>
      <c r="I547" s="172">
        <f>IF(A547="OT",D547*E547,"")</f>
        <v>600.12</v>
      </c>
    </row>
    <row r="548" spans="1:9" ht="15.75">
      <c r="A548" s="166" t="s">
        <v>151</v>
      </c>
      <c r="B548" s="167" t="s">
        <v>258</v>
      </c>
      <c r="C548" s="168" t="s">
        <v>261</v>
      </c>
      <c r="D548" s="169">
        <v>0.05</v>
      </c>
      <c r="E548" s="170">
        <v>15003</v>
      </c>
      <c r="F548" s="171" t="str">
        <f>IF(A548="MO",D548*E548,"")</f>
        <v/>
      </c>
      <c r="G548" s="171" t="str">
        <f>IF(A548="MA",D548*E548,"")</f>
        <v/>
      </c>
      <c r="H548" s="171">
        <f>IF(A548="HE",D548*E548,"")</f>
        <v>750.15000000000009</v>
      </c>
      <c r="I548" s="172" t="str">
        <f>IF(A548="OT",D548*E548,"")</f>
        <v/>
      </c>
    </row>
    <row r="549" spans="1:9" ht="16.5" thickBot="1">
      <c r="A549" s="173"/>
      <c r="B549" s="174" t="s">
        <v>158</v>
      </c>
      <c r="C549" s="175">
        <f>ROUND(SUM(F549:I549),0)</f>
        <v>317681</v>
      </c>
      <c r="D549" s="176" t="str">
        <f>+C538</f>
        <v>Un</v>
      </c>
      <c r="E549" s="177"/>
      <c r="F549" s="178">
        <f>SUM(F542:F548)</f>
        <v>15003</v>
      </c>
      <c r="G549" s="178">
        <f>SUM(G542:G548)</f>
        <v>220928</v>
      </c>
      <c r="H549" s="178">
        <f>SUM(H542:H548)</f>
        <v>81150.149999999994</v>
      </c>
      <c r="I549" s="179">
        <f>SUM(I542:I548)</f>
        <v>600.12</v>
      </c>
    </row>
    <row r="550" spans="1:9" ht="16.5" thickTop="1" thickBot="1"/>
    <row r="551" spans="1:9" ht="16.5" thickTop="1">
      <c r="A551" s="393" t="s">
        <v>138</v>
      </c>
      <c r="B551" s="394"/>
      <c r="C551" s="395">
        <v>4.17</v>
      </c>
      <c r="D551" s="396"/>
      <c r="E551" s="396"/>
      <c r="F551" s="396"/>
      <c r="G551" s="396"/>
      <c r="H551" s="396"/>
      <c r="I551" s="397"/>
    </row>
    <row r="552" spans="1:9" ht="15.75">
      <c r="A552" s="398" t="s">
        <v>139</v>
      </c>
      <c r="B552" s="399"/>
      <c r="C552" s="400" t="s">
        <v>320</v>
      </c>
      <c r="D552" s="401"/>
      <c r="E552" s="401"/>
      <c r="F552" s="401"/>
      <c r="G552" s="401"/>
      <c r="H552" s="401"/>
      <c r="I552" s="402"/>
    </row>
    <row r="553" spans="1:9" ht="15.75">
      <c r="A553" s="398" t="s">
        <v>140</v>
      </c>
      <c r="B553" s="399"/>
      <c r="C553" s="400" t="s">
        <v>45</v>
      </c>
      <c r="D553" s="401"/>
      <c r="E553" s="401"/>
      <c r="F553" s="401"/>
      <c r="G553" s="401"/>
      <c r="H553" s="401"/>
      <c r="I553" s="402"/>
    </row>
    <row r="554" spans="1:9" ht="15.75">
      <c r="A554" s="403" t="s">
        <v>141</v>
      </c>
      <c r="B554" s="405" t="s">
        <v>142</v>
      </c>
      <c r="C554" s="406" t="s">
        <v>143</v>
      </c>
      <c r="D554" s="408" t="s">
        <v>144</v>
      </c>
      <c r="E554" s="410" t="s">
        <v>145</v>
      </c>
      <c r="F554" s="412" t="s">
        <v>146</v>
      </c>
      <c r="G554" s="413"/>
      <c r="H554" s="413"/>
      <c r="I554" s="414"/>
    </row>
    <row r="555" spans="1:9" ht="32.25" thickBot="1">
      <c r="A555" s="404"/>
      <c r="B555" s="406"/>
      <c r="C555" s="407"/>
      <c r="D555" s="409"/>
      <c r="E555" s="411"/>
      <c r="F555" s="154" t="s">
        <v>147</v>
      </c>
      <c r="G555" s="154" t="s">
        <v>148</v>
      </c>
      <c r="H555" s="154" t="s">
        <v>149</v>
      </c>
      <c r="I555" s="155" t="s">
        <v>150</v>
      </c>
    </row>
    <row r="556" spans="1:9" ht="17.25" thickTop="1" thickBot="1">
      <c r="A556" s="156"/>
      <c r="B556" s="156"/>
      <c r="C556" s="156"/>
      <c r="D556" s="157"/>
      <c r="E556" s="158"/>
      <c r="F556" s="156"/>
      <c r="G556" s="156"/>
      <c r="H556" s="156"/>
      <c r="I556" s="156"/>
    </row>
    <row r="557" spans="1:9" ht="32.25" thickTop="1">
      <c r="A557" s="206" t="s">
        <v>153</v>
      </c>
      <c r="B557" s="233" t="s">
        <v>321</v>
      </c>
      <c r="C557" s="230" t="s">
        <v>20</v>
      </c>
      <c r="D557" s="235">
        <v>1</v>
      </c>
      <c r="E557" s="191">
        <v>1722274</v>
      </c>
      <c r="F557" s="164" t="str">
        <f>IF(A557="MO",D557*E557,"")</f>
        <v/>
      </c>
      <c r="G557" s="164">
        <f>IF(A557="MA",D557*E557,"")</f>
        <v>1722274</v>
      </c>
      <c r="H557" s="164" t="str">
        <f>IF(A557="HE",D557*E557,"")</f>
        <v/>
      </c>
      <c r="I557" s="165" t="str">
        <f>IF(A557="OT",D557*E557,"")</f>
        <v/>
      </c>
    </row>
    <row r="558" spans="1:9" ht="31.5">
      <c r="A558" s="206" t="s">
        <v>151</v>
      </c>
      <c r="B558" s="229" t="s">
        <v>310</v>
      </c>
      <c r="C558" s="230" t="s">
        <v>199</v>
      </c>
      <c r="D558" s="231">
        <v>0.5</v>
      </c>
      <c r="E558" s="170">
        <v>198000</v>
      </c>
      <c r="F558" s="171" t="str">
        <f>IF(A558="MO",D558*E558,"")</f>
        <v/>
      </c>
      <c r="G558" s="171" t="str">
        <f>IF(A558="MA",D558*E558,"")</f>
        <v/>
      </c>
      <c r="H558" s="171">
        <f>IF(A558="HE",D558*E558,"")</f>
        <v>99000</v>
      </c>
      <c r="I558" s="172" t="str">
        <f>IF(A558="OT",D558*E558,"")</f>
        <v/>
      </c>
    </row>
    <row r="559" spans="1:9" ht="15.75">
      <c r="A559" s="206" t="s">
        <v>151</v>
      </c>
      <c r="B559" s="229" t="s">
        <v>311</v>
      </c>
      <c r="C559" s="230" t="s">
        <v>199</v>
      </c>
      <c r="D559" s="231">
        <v>0.5</v>
      </c>
      <c r="E559" s="170">
        <v>70000</v>
      </c>
      <c r="F559" s="171" t="str">
        <f t="shared" ref="F559:F560" si="107">IF(A559="MO",D559*E559,"")</f>
        <v/>
      </c>
      <c r="G559" s="171" t="str">
        <f t="shared" ref="G559:G560" si="108">IF(A559="MA",D559*E559,"")</f>
        <v/>
      </c>
      <c r="H559" s="171">
        <f t="shared" ref="H559:H560" si="109">IF(A559="HE",D559*E559,"")</f>
        <v>35000</v>
      </c>
      <c r="I559" s="172" t="str">
        <f t="shared" ref="I559:I560" si="110">IF(A559="OT",D559*E559,"")</f>
        <v/>
      </c>
    </row>
    <row r="560" spans="1:9" ht="15.75">
      <c r="A560" s="206" t="s">
        <v>156</v>
      </c>
      <c r="B560" s="229" t="s">
        <v>277</v>
      </c>
      <c r="C560" s="230" t="s">
        <v>13</v>
      </c>
      <c r="D560" s="231">
        <v>0.85</v>
      </c>
      <c r="E560" s="170">
        <v>12319</v>
      </c>
      <c r="F560" s="171">
        <f t="shared" si="107"/>
        <v>10471.15</v>
      </c>
      <c r="G560" s="171" t="str">
        <f t="shared" si="108"/>
        <v/>
      </c>
      <c r="H560" s="171" t="str">
        <f t="shared" si="109"/>
        <v/>
      </c>
      <c r="I560" s="172" t="str">
        <f t="shared" si="110"/>
        <v/>
      </c>
    </row>
    <row r="561" spans="1:9" ht="15.75">
      <c r="A561" s="206" t="s">
        <v>156</v>
      </c>
      <c r="B561" s="229" t="s">
        <v>267</v>
      </c>
      <c r="C561" s="230">
        <v>0</v>
      </c>
      <c r="D561" s="231">
        <v>1.9</v>
      </c>
      <c r="E561" s="170">
        <v>6343</v>
      </c>
      <c r="F561" s="171">
        <f>IF(A561="MO",D561*E561,"")</f>
        <v>12051.699999999999</v>
      </c>
      <c r="G561" s="171" t="str">
        <f>IF(A561="MA",D561*E561,"")</f>
        <v/>
      </c>
      <c r="H561" s="171" t="str">
        <f>IF(A561="HE",D561*E561,"")</f>
        <v/>
      </c>
      <c r="I561" s="172" t="str">
        <f>IF(A561="OT",D561*E561,"")</f>
        <v/>
      </c>
    </row>
    <row r="562" spans="1:9" ht="15.75">
      <c r="A562" s="206" t="s">
        <v>163</v>
      </c>
      <c r="B562" s="233" t="s">
        <v>268</v>
      </c>
      <c r="C562" s="234" t="s">
        <v>261</v>
      </c>
      <c r="D562" s="245">
        <v>0.04</v>
      </c>
      <c r="E562" s="194">
        <v>22523</v>
      </c>
      <c r="F562" s="171" t="str">
        <f>IF(A562="MO",D562*E562,"")</f>
        <v/>
      </c>
      <c r="G562" s="171" t="str">
        <f>IF(A562="MA",D562*E562,"")</f>
        <v/>
      </c>
      <c r="H562" s="171" t="str">
        <f>IF(A562="HE",D562*E562,"")</f>
        <v/>
      </c>
      <c r="I562" s="172">
        <f>IF(A562="OT",D562*E562,"")</f>
        <v>900.92000000000007</v>
      </c>
    </row>
    <row r="563" spans="1:9" ht="15.75">
      <c r="A563" s="166" t="s">
        <v>151</v>
      </c>
      <c r="B563" s="167" t="s">
        <v>258</v>
      </c>
      <c r="C563" s="168" t="s">
        <v>261</v>
      </c>
      <c r="D563" s="169">
        <v>0.05</v>
      </c>
      <c r="E563" s="170">
        <v>22523</v>
      </c>
      <c r="F563" s="171" t="str">
        <f>IF(A563="MO",D563*E563,"")</f>
        <v/>
      </c>
      <c r="G563" s="171" t="str">
        <f>IF(A563="MA",D563*E563,"")</f>
        <v/>
      </c>
      <c r="H563" s="171">
        <f>IF(A563="HE",D563*E563,"")</f>
        <v>1126.1500000000001</v>
      </c>
      <c r="I563" s="172" t="str">
        <f>IF(A563="OT",D563*E563,"")</f>
        <v/>
      </c>
    </row>
    <row r="564" spans="1:9" ht="16.5" thickBot="1">
      <c r="A564" s="173"/>
      <c r="B564" s="174" t="s">
        <v>158</v>
      </c>
      <c r="C564" s="175">
        <f>ROUND(SUM(F564:I564),0)</f>
        <v>1880824</v>
      </c>
      <c r="D564" s="176" t="str">
        <f>+C553</f>
        <v>Un</v>
      </c>
      <c r="E564" s="177"/>
      <c r="F564" s="178">
        <f>SUM(F557:F563)</f>
        <v>22522.85</v>
      </c>
      <c r="G564" s="178">
        <f>SUM(G557:G563)</f>
        <v>1722274</v>
      </c>
      <c r="H564" s="178">
        <f>SUM(H557:H563)</f>
        <v>135126.15</v>
      </c>
      <c r="I564" s="179">
        <f>SUM(I557:I563)</f>
        <v>900.92000000000007</v>
      </c>
    </row>
    <row r="565" spans="1:9" ht="16.5" thickTop="1" thickBot="1"/>
    <row r="566" spans="1:9" ht="16.5" thickTop="1">
      <c r="A566" s="393" t="s">
        <v>138</v>
      </c>
      <c r="B566" s="394"/>
      <c r="C566" s="395">
        <v>4.18</v>
      </c>
      <c r="D566" s="396"/>
      <c r="E566" s="396"/>
      <c r="F566" s="396"/>
      <c r="G566" s="396"/>
      <c r="H566" s="396"/>
      <c r="I566" s="397"/>
    </row>
    <row r="567" spans="1:9" ht="15.75" customHeight="1">
      <c r="A567" s="398" t="s">
        <v>139</v>
      </c>
      <c r="B567" s="399"/>
      <c r="C567" s="400" t="s">
        <v>59</v>
      </c>
      <c r="D567" s="401"/>
      <c r="E567" s="401"/>
      <c r="F567" s="401"/>
      <c r="G567" s="401"/>
      <c r="H567" s="401"/>
      <c r="I567" s="402"/>
    </row>
    <row r="568" spans="1:9" ht="15.75">
      <c r="A568" s="398" t="s">
        <v>140</v>
      </c>
      <c r="B568" s="399"/>
      <c r="C568" s="400" t="s">
        <v>251</v>
      </c>
      <c r="D568" s="401"/>
      <c r="E568" s="401"/>
      <c r="F568" s="401"/>
      <c r="G568" s="401"/>
      <c r="H568" s="401"/>
      <c r="I568" s="402"/>
    </row>
    <row r="569" spans="1:9" ht="15.75">
      <c r="A569" s="403" t="s">
        <v>141</v>
      </c>
      <c r="B569" s="405" t="s">
        <v>142</v>
      </c>
      <c r="C569" s="406" t="s">
        <v>143</v>
      </c>
      <c r="D569" s="408" t="s">
        <v>144</v>
      </c>
      <c r="E569" s="410" t="s">
        <v>145</v>
      </c>
      <c r="F569" s="412" t="s">
        <v>146</v>
      </c>
      <c r="G569" s="413"/>
      <c r="H569" s="413"/>
      <c r="I569" s="414"/>
    </row>
    <row r="570" spans="1:9" ht="32.25" thickBot="1">
      <c r="A570" s="404"/>
      <c r="B570" s="406"/>
      <c r="C570" s="407"/>
      <c r="D570" s="409"/>
      <c r="E570" s="411"/>
      <c r="F570" s="154" t="s">
        <v>147</v>
      </c>
      <c r="G570" s="154" t="s">
        <v>148</v>
      </c>
      <c r="H570" s="154" t="s">
        <v>149</v>
      </c>
      <c r="I570" s="155" t="s">
        <v>150</v>
      </c>
    </row>
    <row r="571" spans="1:9" ht="17.25" thickTop="1" thickBot="1">
      <c r="A571" s="156"/>
      <c r="B571" s="156"/>
      <c r="C571" s="156"/>
      <c r="D571" s="157"/>
      <c r="E571" s="158"/>
      <c r="F571" s="156"/>
      <c r="G571" s="156"/>
      <c r="H571" s="156"/>
      <c r="I571" s="156"/>
    </row>
    <row r="572" spans="1:9" ht="16.5" thickTop="1">
      <c r="A572" s="206" t="s">
        <v>153</v>
      </c>
      <c r="B572" s="233" t="s">
        <v>327</v>
      </c>
      <c r="C572" s="230" t="s">
        <v>11</v>
      </c>
      <c r="D572" s="235">
        <v>1.01</v>
      </c>
      <c r="E572" s="191">
        <v>338961</v>
      </c>
      <c r="F572" s="164" t="str">
        <f>IF(A572="MO",D572*E572,"")</f>
        <v/>
      </c>
      <c r="G572" s="164">
        <f>IF(A572="MA",D572*E572,"")</f>
        <v>342350.61</v>
      </c>
      <c r="H572" s="164" t="str">
        <f>IF(A572="HE",D572*E572,"")</f>
        <v/>
      </c>
      <c r="I572" s="165" t="str">
        <f>IF(A572="OT",D572*E572,"")</f>
        <v/>
      </c>
    </row>
    <row r="573" spans="1:9" ht="15.75">
      <c r="A573" s="206" t="s">
        <v>163</v>
      </c>
      <c r="B573" s="229" t="s">
        <v>328</v>
      </c>
      <c r="C573" s="230" t="s">
        <v>329</v>
      </c>
      <c r="D573" s="231">
        <v>6.5000000000000002E-2</v>
      </c>
      <c r="E573" s="170">
        <v>176800</v>
      </c>
      <c r="F573" s="171" t="str">
        <f>IF(A573="MO",D573*E573,"")</f>
        <v/>
      </c>
      <c r="G573" s="171" t="str">
        <f>IF(A573="MA",D573*E573,"")</f>
        <v/>
      </c>
      <c r="H573" s="171" t="str">
        <f>IF(A573="HE",D573*E573,"")</f>
        <v/>
      </c>
      <c r="I573" s="172">
        <f>IF(A573="OT",D573*E573,"")</f>
        <v>11492</v>
      </c>
    </row>
    <row r="574" spans="1:9" ht="15.75">
      <c r="A574" s="206" t="s">
        <v>163</v>
      </c>
      <c r="B574" s="229" t="s">
        <v>330</v>
      </c>
      <c r="C574" s="230" t="s">
        <v>260</v>
      </c>
      <c r="D574" s="231">
        <v>0.05</v>
      </c>
      <c r="E574" s="170">
        <v>22705</v>
      </c>
      <c r="F574" s="171" t="str">
        <f t="shared" ref="F574:F575" si="111">IF(A574="MO",D574*E574,"")</f>
        <v/>
      </c>
      <c r="G574" s="171" t="str">
        <f t="shared" ref="G574:G575" si="112">IF(A574="MA",D574*E574,"")</f>
        <v/>
      </c>
      <c r="H574" s="171" t="str">
        <f t="shared" ref="H574:H575" si="113">IF(A574="HE",D574*E574,"")</f>
        <v/>
      </c>
      <c r="I574" s="172">
        <f t="shared" ref="I574:I575" si="114">IF(A574="OT",D574*E574,"")</f>
        <v>1135.25</v>
      </c>
    </row>
    <row r="575" spans="1:9" ht="15.75">
      <c r="A575" s="206" t="s">
        <v>156</v>
      </c>
      <c r="B575" s="229" t="s">
        <v>277</v>
      </c>
      <c r="C575" s="230" t="s">
        <v>259</v>
      </c>
      <c r="D575" s="231">
        <v>1</v>
      </c>
      <c r="E575" s="170">
        <v>12319</v>
      </c>
      <c r="F575" s="171">
        <f t="shared" si="111"/>
        <v>12319</v>
      </c>
      <c r="G575" s="171" t="str">
        <f t="shared" si="112"/>
        <v/>
      </c>
      <c r="H575" s="171" t="str">
        <f t="shared" si="113"/>
        <v/>
      </c>
      <c r="I575" s="172" t="str">
        <f t="shared" si="114"/>
        <v/>
      </c>
    </row>
    <row r="576" spans="1:9" ht="15.75">
      <c r="A576" s="206" t="s">
        <v>156</v>
      </c>
      <c r="B576" s="229" t="s">
        <v>267</v>
      </c>
      <c r="C576" s="230" t="s">
        <v>259</v>
      </c>
      <c r="D576" s="231">
        <v>3</v>
      </c>
      <c r="E576" s="170">
        <v>6343</v>
      </c>
      <c r="F576" s="171">
        <f>IF(A576="MO",D576*E576,"")</f>
        <v>19029</v>
      </c>
      <c r="G576" s="171" t="str">
        <f>IF(A576="MA",D576*E576,"")</f>
        <v/>
      </c>
      <c r="H576" s="171" t="str">
        <f>IF(A576="HE",D576*E576,"")</f>
        <v/>
      </c>
      <c r="I576" s="172" t="str">
        <f>IF(A576="OT",D576*E576,"")</f>
        <v/>
      </c>
    </row>
    <row r="577" spans="1:9" ht="15.75">
      <c r="A577" s="206" t="s">
        <v>163</v>
      </c>
      <c r="B577" s="233" t="s">
        <v>268</v>
      </c>
      <c r="C577" s="234" t="s">
        <v>261</v>
      </c>
      <c r="D577" s="245">
        <v>0.04</v>
      </c>
      <c r="E577" s="194">
        <v>31348</v>
      </c>
      <c r="F577" s="171" t="str">
        <f>IF(A577="MO",D577*E577,"")</f>
        <v/>
      </c>
      <c r="G577" s="171" t="str">
        <f>IF(A577="MA",D577*E577,"")</f>
        <v/>
      </c>
      <c r="H577" s="171" t="str">
        <f>IF(A577="HE",D577*E577,"")</f>
        <v/>
      </c>
      <c r="I577" s="172">
        <f>IF(A577="OT",D577*E577,"")</f>
        <v>1253.92</v>
      </c>
    </row>
    <row r="578" spans="1:9" ht="15.75">
      <c r="A578" s="166" t="s">
        <v>151</v>
      </c>
      <c r="B578" s="167" t="s">
        <v>258</v>
      </c>
      <c r="C578" s="168" t="s">
        <v>261</v>
      </c>
      <c r="D578" s="169">
        <v>0.05</v>
      </c>
      <c r="E578" s="170">
        <v>31348</v>
      </c>
      <c r="F578" s="171" t="str">
        <f>IF(A578="MO",D578*E578,"")</f>
        <v/>
      </c>
      <c r="G578" s="171" t="str">
        <f>IF(A578="MA",D578*E578,"")</f>
        <v/>
      </c>
      <c r="H578" s="171">
        <f>IF(A578="HE",D578*E578,"")</f>
        <v>1567.4</v>
      </c>
      <c r="I578" s="172" t="str">
        <f>IF(A578="OT",D578*E578,"")</f>
        <v/>
      </c>
    </row>
    <row r="579" spans="1:9" ht="16.5" thickBot="1">
      <c r="A579" s="173"/>
      <c r="B579" s="174" t="s">
        <v>158</v>
      </c>
      <c r="C579" s="175">
        <f>ROUND(SUM(F579:I579),0)</f>
        <v>389147</v>
      </c>
      <c r="D579" s="176" t="str">
        <f>+C568</f>
        <v>ML</v>
      </c>
      <c r="E579" s="177"/>
      <c r="F579" s="178">
        <f>SUM(F572:F578)</f>
        <v>31348</v>
      </c>
      <c r="G579" s="178">
        <f>SUM(G572:G578)</f>
        <v>342350.61</v>
      </c>
      <c r="H579" s="178">
        <f>SUM(H572:H578)</f>
        <v>1567.4</v>
      </c>
      <c r="I579" s="179">
        <f>SUM(I572:I578)</f>
        <v>13881.17</v>
      </c>
    </row>
    <row r="580" spans="1:9" ht="16.5" thickTop="1" thickBot="1"/>
    <row r="581" spans="1:9" ht="16.5" thickTop="1">
      <c r="A581" s="393" t="s">
        <v>138</v>
      </c>
      <c r="B581" s="394"/>
      <c r="C581" s="395">
        <v>4.1900000000000004</v>
      </c>
      <c r="D581" s="396"/>
      <c r="E581" s="396"/>
      <c r="F581" s="396"/>
      <c r="G581" s="396"/>
      <c r="H581" s="396"/>
      <c r="I581" s="397"/>
    </row>
    <row r="582" spans="1:9" ht="15.75">
      <c r="A582" s="398" t="s">
        <v>139</v>
      </c>
      <c r="B582" s="399"/>
      <c r="C582" s="400" t="s">
        <v>334</v>
      </c>
      <c r="D582" s="401"/>
      <c r="E582" s="401"/>
      <c r="F582" s="401"/>
      <c r="G582" s="401"/>
      <c r="H582" s="401"/>
      <c r="I582" s="402"/>
    </row>
    <row r="583" spans="1:9" ht="15.75">
      <c r="A583" s="398" t="s">
        <v>140</v>
      </c>
      <c r="B583" s="399"/>
      <c r="C583" s="400" t="s">
        <v>45</v>
      </c>
      <c r="D583" s="401"/>
      <c r="E583" s="401"/>
      <c r="F583" s="401"/>
      <c r="G583" s="401"/>
      <c r="H583" s="401"/>
      <c r="I583" s="402"/>
    </row>
    <row r="584" spans="1:9" ht="15.75">
      <c r="A584" s="403" t="s">
        <v>141</v>
      </c>
      <c r="B584" s="405" t="s">
        <v>142</v>
      </c>
      <c r="C584" s="406" t="s">
        <v>143</v>
      </c>
      <c r="D584" s="408" t="s">
        <v>144</v>
      </c>
      <c r="E584" s="410" t="s">
        <v>145</v>
      </c>
      <c r="F584" s="412" t="s">
        <v>146</v>
      </c>
      <c r="G584" s="413"/>
      <c r="H584" s="413"/>
      <c r="I584" s="414"/>
    </row>
    <row r="585" spans="1:9" ht="32.25" thickBot="1">
      <c r="A585" s="404"/>
      <c r="B585" s="406"/>
      <c r="C585" s="407"/>
      <c r="D585" s="409"/>
      <c r="E585" s="411"/>
      <c r="F585" s="154" t="s">
        <v>147</v>
      </c>
      <c r="G585" s="154" t="s">
        <v>148</v>
      </c>
      <c r="H585" s="154" t="s">
        <v>149</v>
      </c>
      <c r="I585" s="155" t="s">
        <v>150</v>
      </c>
    </row>
    <row r="586" spans="1:9" ht="17.25" thickTop="1" thickBot="1">
      <c r="A586" s="156"/>
      <c r="B586" s="156"/>
      <c r="C586" s="156"/>
      <c r="D586" s="157"/>
      <c r="E586" s="158"/>
      <c r="F586" s="156"/>
      <c r="G586" s="156"/>
      <c r="H586" s="156"/>
      <c r="I586" s="156"/>
    </row>
    <row r="587" spans="1:9" ht="16.5" thickTop="1">
      <c r="A587" s="206" t="s">
        <v>153</v>
      </c>
      <c r="B587" s="233" t="s">
        <v>335</v>
      </c>
      <c r="C587" s="230" t="s">
        <v>20</v>
      </c>
      <c r="D587" s="235">
        <v>1</v>
      </c>
      <c r="E587" s="191">
        <v>591450</v>
      </c>
      <c r="F587" s="164" t="str">
        <f>IF(A587="MO",D587*E587,"")</f>
        <v/>
      </c>
      <c r="G587" s="164">
        <f>IF(A587="MA",D587*E587,"")</f>
        <v>591450</v>
      </c>
      <c r="H587" s="164" t="str">
        <f>IF(A587="HE",D587*E587,"")</f>
        <v/>
      </c>
      <c r="I587" s="165" t="str">
        <f>IF(A587="OT",D587*E587,"")</f>
        <v/>
      </c>
    </row>
    <row r="588" spans="1:9" ht="31.5">
      <c r="A588" s="206" t="s">
        <v>151</v>
      </c>
      <c r="B588" s="229" t="s">
        <v>310</v>
      </c>
      <c r="C588" s="230" t="s">
        <v>199</v>
      </c>
      <c r="D588" s="231">
        <v>0.5</v>
      </c>
      <c r="E588" s="170">
        <v>198000</v>
      </c>
      <c r="F588" s="171" t="str">
        <f>IF(A588="MO",D588*E588,"")</f>
        <v/>
      </c>
      <c r="G588" s="171" t="str">
        <f>IF(A588="MA",D588*E588,"")</f>
        <v/>
      </c>
      <c r="H588" s="171">
        <f>IF(A588="HE",D588*E588,"")</f>
        <v>99000</v>
      </c>
      <c r="I588" s="172" t="str">
        <f>IF(A588="OT",D588*E588,"")</f>
        <v/>
      </c>
    </row>
    <row r="589" spans="1:9" ht="15.75">
      <c r="A589" s="206" t="s">
        <v>151</v>
      </c>
      <c r="B589" s="229" t="s">
        <v>311</v>
      </c>
      <c r="C589" s="230" t="s">
        <v>199</v>
      </c>
      <c r="D589" s="231">
        <v>0.5</v>
      </c>
      <c r="E589" s="170">
        <v>70000</v>
      </c>
      <c r="F589" s="171" t="str">
        <f t="shared" ref="F589:F590" si="115">IF(A589="MO",D589*E589,"")</f>
        <v/>
      </c>
      <c r="G589" s="171" t="str">
        <f t="shared" ref="G589:G590" si="116">IF(A589="MA",D589*E589,"")</f>
        <v/>
      </c>
      <c r="H589" s="171">
        <f t="shared" ref="H589:H590" si="117">IF(A589="HE",D589*E589,"")</f>
        <v>35000</v>
      </c>
      <c r="I589" s="172" t="str">
        <f t="shared" ref="I589:I590" si="118">IF(A589="OT",D589*E589,"")</f>
        <v/>
      </c>
    </row>
    <row r="590" spans="1:9" ht="15.75">
      <c r="A590" s="206" t="s">
        <v>156</v>
      </c>
      <c r="B590" s="229" t="s">
        <v>277</v>
      </c>
      <c r="C590" s="230" t="s">
        <v>259</v>
      </c>
      <c r="D590" s="231">
        <v>0.85</v>
      </c>
      <c r="E590" s="170">
        <v>12319</v>
      </c>
      <c r="F590" s="171">
        <f t="shared" si="115"/>
        <v>10471.15</v>
      </c>
      <c r="G590" s="171" t="str">
        <f t="shared" si="116"/>
        <v/>
      </c>
      <c r="H590" s="171" t="str">
        <f t="shared" si="117"/>
        <v/>
      </c>
      <c r="I590" s="172" t="str">
        <f t="shared" si="118"/>
        <v/>
      </c>
    </row>
    <row r="591" spans="1:9" ht="15.75">
      <c r="A591" s="206" t="s">
        <v>156</v>
      </c>
      <c r="B591" s="229" t="s">
        <v>267</v>
      </c>
      <c r="C591" s="230" t="s">
        <v>259</v>
      </c>
      <c r="D591" s="231">
        <v>1.9</v>
      </c>
      <c r="E591" s="170">
        <v>6343</v>
      </c>
      <c r="F591" s="171">
        <f>IF(A591="MO",D591*E591,"")</f>
        <v>12051.699999999999</v>
      </c>
      <c r="G591" s="171" t="str">
        <f>IF(A591="MA",D591*E591,"")</f>
        <v/>
      </c>
      <c r="H591" s="171" t="str">
        <f>IF(A591="HE",D591*E591,"")</f>
        <v/>
      </c>
      <c r="I591" s="172" t="str">
        <f>IF(A591="OT",D591*E591,"")</f>
        <v/>
      </c>
    </row>
    <row r="592" spans="1:9" ht="15.75">
      <c r="A592" s="206" t="s">
        <v>163</v>
      </c>
      <c r="B592" s="233" t="s">
        <v>268</v>
      </c>
      <c r="C592" s="234" t="s">
        <v>261</v>
      </c>
      <c r="D592" s="245">
        <v>0.04</v>
      </c>
      <c r="E592" s="194">
        <v>22523</v>
      </c>
      <c r="F592" s="171" t="str">
        <f>IF(A592="MO",D592*E592,"")</f>
        <v/>
      </c>
      <c r="G592" s="171" t="str">
        <f>IF(A592="MA",D592*E592,"")</f>
        <v/>
      </c>
      <c r="H592" s="171" t="str">
        <f>IF(A592="HE",D592*E592,"")</f>
        <v/>
      </c>
      <c r="I592" s="172">
        <f>IF(A592="OT",D592*E592,"")</f>
        <v>900.92000000000007</v>
      </c>
    </row>
    <row r="593" spans="1:9" ht="15.75">
      <c r="A593" s="166" t="s">
        <v>151</v>
      </c>
      <c r="B593" s="167" t="s">
        <v>258</v>
      </c>
      <c r="C593" s="168" t="s">
        <v>261</v>
      </c>
      <c r="D593" s="169">
        <v>0.05</v>
      </c>
      <c r="E593" s="170">
        <v>22523</v>
      </c>
      <c r="F593" s="171" t="str">
        <f>IF(A593="MO",D593*E593,"")</f>
        <v/>
      </c>
      <c r="G593" s="171" t="str">
        <f>IF(A593="MA",D593*E593,"")</f>
        <v/>
      </c>
      <c r="H593" s="171">
        <f>IF(A593="HE",D593*E593,"")</f>
        <v>1126.1500000000001</v>
      </c>
      <c r="I593" s="172" t="str">
        <f>IF(A593="OT",D593*E593,"")</f>
        <v/>
      </c>
    </row>
    <row r="594" spans="1:9" ht="16.5" thickBot="1">
      <c r="A594" s="173"/>
      <c r="B594" s="174" t="s">
        <v>158</v>
      </c>
      <c r="C594" s="175">
        <f>ROUND(SUM(F594:I594),0)</f>
        <v>750000</v>
      </c>
      <c r="D594" s="176" t="str">
        <f>+C583</f>
        <v>Un</v>
      </c>
      <c r="E594" s="177"/>
      <c r="F594" s="178">
        <f>SUM(F587:F593)</f>
        <v>22522.85</v>
      </c>
      <c r="G594" s="178">
        <f>SUM(G587:G593)</f>
        <v>591450</v>
      </c>
      <c r="H594" s="178">
        <f>SUM(H587:H593)</f>
        <v>135126.15</v>
      </c>
      <c r="I594" s="179">
        <f>SUM(I587:I593)</f>
        <v>900.92000000000007</v>
      </c>
    </row>
    <row r="595" spans="1:9" ht="16.5" thickTop="1" thickBot="1"/>
    <row r="596" spans="1:9" ht="16.5" thickTop="1">
      <c r="A596" s="393" t="s">
        <v>138</v>
      </c>
      <c r="B596" s="394"/>
      <c r="C596" s="395">
        <v>5.01</v>
      </c>
      <c r="D596" s="396"/>
      <c r="E596" s="396"/>
      <c r="F596" s="396"/>
      <c r="G596" s="396"/>
      <c r="H596" s="396"/>
      <c r="I596" s="397"/>
    </row>
    <row r="597" spans="1:9" ht="15.75">
      <c r="A597" s="398" t="s">
        <v>139</v>
      </c>
      <c r="B597" s="399"/>
      <c r="C597" s="400" t="s">
        <v>322</v>
      </c>
      <c r="D597" s="401"/>
      <c r="E597" s="401"/>
      <c r="F597" s="401"/>
      <c r="G597" s="401"/>
      <c r="H597" s="401"/>
      <c r="I597" s="402"/>
    </row>
    <row r="598" spans="1:9" ht="15.75">
      <c r="A598" s="398" t="s">
        <v>140</v>
      </c>
      <c r="B598" s="399"/>
      <c r="C598" s="400" t="s">
        <v>184</v>
      </c>
      <c r="D598" s="401"/>
      <c r="E598" s="401"/>
      <c r="F598" s="401"/>
      <c r="G598" s="401"/>
      <c r="H598" s="401"/>
      <c r="I598" s="402"/>
    </row>
    <row r="599" spans="1:9" ht="15.75">
      <c r="A599" s="403" t="s">
        <v>141</v>
      </c>
      <c r="B599" s="405" t="s">
        <v>142</v>
      </c>
      <c r="C599" s="406" t="s">
        <v>143</v>
      </c>
      <c r="D599" s="408" t="s">
        <v>144</v>
      </c>
      <c r="E599" s="410" t="s">
        <v>145</v>
      </c>
      <c r="F599" s="412" t="s">
        <v>146</v>
      </c>
      <c r="G599" s="413"/>
      <c r="H599" s="413"/>
      <c r="I599" s="414"/>
    </row>
    <row r="600" spans="1:9" ht="32.25" thickBot="1">
      <c r="A600" s="404"/>
      <c r="B600" s="406"/>
      <c r="C600" s="407"/>
      <c r="D600" s="409"/>
      <c r="E600" s="411"/>
      <c r="F600" s="154" t="s">
        <v>147</v>
      </c>
      <c r="G600" s="154" t="s">
        <v>148</v>
      </c>
      <c r="H600" s="154" t="s">
        <v>149</v>
      </c>
      <c r="I600" s="155" t="s">
        <v>150</v>
      </c>
    </row>
    <row r="601" spans="1:9" ht="17.25" thickTop="1" thickBot="1">
      <c r="A601" s="156"/>
      <c r="B601" s="156"/>
      <c r="C601" s="156"/>
      <c r="D601" s="157"/>
      <c r="E601" s="158"/>
      <c r="F601" s="156"/>
      <c r="G601" s="156"/>
      <c r="H601" s="156"/>
      <c r="I601" s="156"/>
    </row>
    <row r="602" spans="1:9" ht="16.5" thickTop="1">
      <c r="A602" s="206" t="s">
        <v>153</v>
      </c>
      <c r="B602" s="233" t="s">
        <v>322</v>
      </c>
      <c r="C602" s="230" t="s">
        <v>323</v>
      </c>
      <c r="D602" s="235">
        <v>1.04</v>
      </c>
      <c r="E602" s="191">
        <v>2604.3265306122448</v>
      </c>
      <c r="F602" s="164" t="str">
        <f>IF(A602="MO",D602*E602,"")</f>
        <v/>
      </c>
      <c r="G602" s="164">
        <f>IF(A602="MA",D602*E602,"")</f>
        <v>2708.4995918367349</v>
      </c>
      <c r="H602" s="164" t="str">
        <f>IF(A602="HE",D602*E602,"")</f>
        <v/>
      </c>
      <c r="I602" s="165" t="str">
        <f>IF(A602="OT",D602*E602,"")</f>
        <v/>
      </c>
    </row>
    <row r="603" spans="1:9" ht="15.75">
      <c r="A603" s="206" t="s">
        <v>153</v>
      </c>
      <c r="B603" s="229" t="s">
        <v>324</v>
      </c>
      <c r="C603" s="230" t="s">
        <v>323</v>
      </c>
      <c r="D603" s="231">
        <v>2.5000000000000001E-2</v>
      </c>
      <c r="E603" s="170">
        <v>3900</v>
      </c>
      <c r="F603" s="171" t="str">
        <f>IF(A603="MO",D603*E603,"")</f>
        <v/>
      </c>
      <c r="G603" s="171">
        <f>IF(A603="MA",D603*E603,"")</f>
        <v>97.5</v>
      </c>
      <c r="H603" s="171" t="str">
        <f>IF(A603="HE",D603*E603,"")</f>
        <v/>
      </c>
      <c r="I603" s="172" t="str">
        <f>IF(A603="OT",D603*E603,"")</f>
        <v/>
      </c>
    </row>
    <row r="604" spans="1:9" ht="15.75">
      <c r="A604" s="206" t="s">
        <v>156</v>
      </c>
      <c r="B604" s="229" t="s">
        <v>277</v>
      </c>
      <c r="C604" s="230" t="s">
        <v>259</v>
      </c>
      <c r="D604" s="231">
        <v>0.03</v>
      </c>
      <c r="E604" s="170">
        <v>12319</v>
      </c>
      <c r="F604" s="171">
        <f t="shared" ref="F604:F605" si="119">IF(A604="MO",D604*E604,"")</f>
        <v>369.57</v>
      </c>
      <c r="G604" s="171" t="str">
        <f t="shared" ref="G604:G605" si="120">IF(A604="MA",D604*E604,"")</f>
        <v/>
      </c>
      <c r="H604" s="171" t="str">
        <f t="shared" ref="H604:H605" si="121">IF(A604="HE",D604*E604,"")</f>
        <v/>
      </c>
      <c r="I604" s="172" t="str">
        <f t="shared" ref="I604:I605" si="122">IF(A604="OT",D604*E604,"")</f>
        <v/>
      </c>
    </row>
    <row r="605" spans="1:9" ht="15.75">
      <c r="A605" s="206" t="s">
        <v>156</v>
      </c>
      <c r="B605" s="229" t="s">
        <v>267</v>
      </c>
      <c r="C605" s="230" t="s">
        <v>259</v>
      </c>
      <c r="D605" s="231">
        <v>0.1</v>
      </c>
      <c r="E605" s="170">
        <v>6343</v>
      </c>
      <c r="F605" s="171">
        <f t="shared" si="119"/>
        <v>634.30000000000007</v>
      </c>
      <c r="G605" s="171" t="str">
        <f t="shared" si="120"/>
        <v/>
      </c>
      <c r="H605" s="171" t="str">
        <f t="shared" si="121"/>
        <v/>
      </c>
      <c r="I605" s="172" t="str">
        <f t="shared" si="122"/>
        <v/>
      </c>
    </row>
    <row r="606" spans="1:9" ht="15.75">
      <c r="A606" s="206" t="s">
        <v>163</v>
      </c>
      <c r="B606" s="229" t="s">
        <v>268</v>
      </c>
      <c r="C606" s="230" t="s">
        <v>261</v>
      </c>
      <c r="D606" s="231">
        <v>0.04</v>
      </c>
      <c r="E606" s="170">
        <v>1004</v>
      </c>
      <c r="F606" s="171" t="str">
        <f>IF(A606="MO",D606*E606,"")</f>
        <v/>
      </c>
      <c r="G606" s="171" t="str">
        <f>IF(A606="MA",D606*E606,"")</f>
        <v/>
      </c>
      <c r="H606" s="171" t="str">
        <f>IF(A606="HE",D606*E606,"")</f>
        <v/>
      </c>
      <c r="I606" s="172">
        <f>IF(A606="OT",D606*E606,"")</f>
        <v>40.160000000000004</v>
      </c>
    </row>
    <row r="607" spans="1:9" ht="15.75">
      <c r="A607" s="206" t="s">
        <v>151</v>
      </c>
      <c r="B607" s="233" t="s">
        <v>258</v>
      </c>
      <c r="C607" s="234" t="s">
        <v>261</v>
      </c>
      <c r="D607" s="245">
        <v>0.05</v>
      </c>
      <c r="E607" s="194">
        <v>1004</v>
      </c>
      <c r="F607" s="171" t="str">
        <f>IF(A607="MO",D607*E607,"")</f>
        <v/>
      </c>
      <c r="G607" s="171" t="str">
        <f>IF(A607="MA",D607*E607,"")</f>
        <v/>
      </c>
      <c r="H607" s="171">
        <f>IF(A607="HE",D607*E607,"")</f>
        <v>50.2</v>
      </c>
      <c r="I607" s="172" t="str">
        <f>IF(A607="OT",D607*E607,"")</f>
        <v/>
      </c>
    </row>
    <row r="608" spans="1:9" ht="15.75">
      <c r="A608" s="166"/>
      <c r="B608" s="167"/>
      <c r="C608" s="168"/>
      <c r="D608" s="169"/>
      <c r="E608" s="170"/>
      <c r="F608" s="171" t="str">
        <f>IF(A608="MO",D608*E608,"")</f>
        <v/>
      </c>
      <c r="G608" s="171" t="str">
        <f>IF(A608="MA",D608*E608,"")</f>
        <v/>
      </c>
      <c r="H608" s="171" t="str">
        <f>IF(A608="HE",D608*E608,"")</f>
        <v/>
      </c>
      <c r="I608" s="172" t="str">
        <f>IF(A608="OT",D608*E608,"")</f>
        <v/>
      </c>
    </row>
    <row r="609" spans="1:9" ht="16.5" thickBot="1">
      <c r="A609" s="173"/>
      <c r="B609" s="174" t="s">
        <v>158</v>
      </c>
      <c r="C609" s="175">
        <f>ROUND(SUM(F609:I609),0)</f>
        <v>3900</v>
      </c>
      <c r="D609" s="176" t="str">
        <f>+C598</f>
        <v>Kg</v>
      </c>
      <c r="E609" s="177"/>
      <c r="F609" s="178">
        <f>SUM(F602:F608)</f>
        <v>1003.8700000000001</v>
      </c>
      <c r="G609" s="178">
        <f>SUM(G602:G608)</f>
        <v>2805.9995918367349</v>
      </c>
      <c r="H609" s="178">
        <f>SUM(H602:H608)</f>
        <v>50.2</v>
      </c>
      <c r="I609" s="179">
        <f>SUM(I602:I608)</f>
        <v>40.160000000000004</v>
      </c>
    </row>
    <row r="610" spans="1:9" ht="16.5" thickTop="1" thickBot="1"/>
    <row r="611" spans="1:9" ht="16.5" thickTop="1">
      <c r="A611" s="393" t="s">
        <v>138</v>
      </c>
      <c r="B611" s="394"/>
      <c r="C611" s="395">
        <v>6.01</v>
      </c>
      <c r="D611" s="396"/>
      <c r="E611" s="396"/>
      <c r="F611" s="396"/>
      <c r="G611" s="396"/>
      <c r="H611" s="396"/>
      <c r="I611" s="397"/>
    </row>
    <row r="612" spans="1:9" ht="15.75">
      <c r="A612" s="398" t="s">
        <v>139</v>
      </c>
      <c r="B612" s="399"/>
      <c r="C612" s="400" t="s">
        <v>64</v>
      </c>
      <c r="D612" s="401"/>
      <c r="E612" s="401"/>
      <c r="F612" s="401"/>
      <c r="G612" s="401"/>
      <c r="H612" s="401"/>
      <c r="I612" s="402"/>
    </row>
    <row r="613" spans="1:9" ht="15.75">
      <c r="A613" s="398" t="s">
        <v>140</v>
      </c>
      <c r="B613" s="399"/>
      <c r="C613" s="400" t="s">
        <v>274</v>
      </c>
      <c r="D613" s="401"/>
      <c r="E613" s="401"/>
      <c r="F613" s="401"/>
      <c r="G613" s="401"/>
      <c r="H613" s="401"/>
      <c r="I613" s="402"/>
    </row>
    <row r="614" spans="1:9" ht="15.75">
      <c r="A614" s="403" t="s">
        <v>141</v>
      </c>
      <c r="B614" s="405" t="s">
        <v>142</v>
      </c>
      <c r="C614" s="406" t="s">
        <v>143</v>
      </c>
      <c r="D614" s="408" t="s">
        <v>144</v>
      </c>
      <c r="E614" s="410" t="s">
        <v>145</v>
      </c>
      <c r="F614" s="412" t="s">
        <v>146</v>
      </c>
      <c r="G614" s="413"/>
      <c r="H614" s="413"/>
      <c r="I614" s="414"/>
    </row>
    <row r="615" spans="1:9" ht="32.25" thickBot="1">
      <c r="A615" s="404"/>
      <c r="B615" s="406"/>
      <c r="C615" s="407"/>
      <c r="D615" s="409"/>
      <c r="E615" s="411"/>
      <c r="F615" s="154" t="s">
        <v>147</v>
      </c>
      <c r="G615" s="154" t="s">
        <v>148</v>
      </c>
      <c r="H615" s="154" t="s">
        <v>149</v>
      </c>
      <c r="I615" s="155" t="s">
        <v>150</v>
      </c>
    </row>
    <row r="616" spans="1:9" ht="17.25" thickTop="1" thickBot="1">
      <c r="A616" s="156"/>
      <c r="B616" s="156"/>
      <c r="C616" s="156"/>
      <c r="D616" s="157"/>
      <c r="E616" s="158"/>
      <c r="F616" s="156"/>
      <c r="G616" s="156"/>
      <c r="H616" s="156"/>
      <c r="I616" s="156"/>
    </row>
    <row r="617" spans="1:9" ht="32.25" thickTop="1">
      <c r="A617" s="206" t="s">
        <v>153</v>
      </c>
      <c r="B617" s="233" t="s">
        <v>325</v>
      </c>
      <c r="C617" s="230" t="s">
        <v>27</v>
      </c>
      <c r="D617" s="235">
        <v>1.04</v>
      </c>
      <c r="E617" s="191">
        <v>322478</v>
      </c>
      <c r="F617" s="164" t="str">
        <f>IF(A617="MO",D617*E617,"")</f>
        <v/>
      </c>
      <c r="G617" s="164">
        <f>IF(A617="MA",D617*E617,"")</f>
        <v>335377.12</v>
      </c>
      <c r="H617" s="164" t="str">
        <f>IF(A617="HE",D617*E617,"")</f>
        <v/>
      </c>
      <c r="I617" s="165" t="str">
        <f>IF(A617="OT",D617*E617,"")</f>
        <v/>
      </c>
    </row>
    <row r="618" spans="1:9" ht="31.5">
      <c r="A618" s="206" t="s">
        <v>151</v>
      </c>
      <c r="B618" s="229" t="s">
        <v>326</v>
      </c>
      <c r="C618" s="230" t="s">
        <v>27</v>
      </c>
      <c r="D618" s="231">
        <v>0.1</v>
      </c>
      <c r="E618" s="170">
        <v>253537</v>
      </c>
      <c r="F618" s="171" t="str">
        <f>IF(A618="MO",D618*E618,"")</f>
        <v/>
      </c>
      <c r="G618" s="171" t="str">
        <f>IF(A618="MA",D618*E618,"")</f>
        <v/>
      </c>
      <c r="H618" s="171">
        <f>IF(A618="HE",D618*E618,"")</f>
        <v>25353.7</v>
      </c>
      <c r="I618" s="172" t="str">
        <f>IF(A618="OT",D618*E618,"")</f>
        <v/>
      </c>
    </row>
    <row r="619" spans="1:9" ht="15.75">
      <c r="A619" s="206" t="s">
        <v>156</v>
      </c>
      <c r="B619" s="229" t="s">
        <v>277</v>
      </c>
      <c r="C619" s="230" t="s">
        <v>259</v>
      </c>
      <c r="D619" s="231">
        <v>1</v>
      </c>
      <c r="E619" s="170">
        <v>12319</v>
      </c>
      <c r="F619" s="171">
        <f t="shared" ref="F619:F620" si="123">IF(A619="MO",D619*E619,"")</f>
        <v>12319</v>
      </c>
      <c r="G619" s="171" t="str">
        <f t="shared" ref="G619:G620" si="124">IF(A619="MA",D619*E619,"")</f>
        <v/>
      </c>
      <c r="H619" s="171" t="str">
        <f t="shared" ref="H619:H620" si="125">IF(A619="HE",D619*E619,"")</f>
        <v/>
      </c>
      <c r="I619" s="172" t="str">
        <f t="shared" ref="I619:I620" si="126">IF(A619="OT",D619*E619,"")</f>
        <v/>
      </c>
    </row>
    <row r="620" spans="1:9" ht="15.75">
      <c r="A620" s="206" t="s">
        <v>156</v>
      </c>
      <c r="B620" s="229" t="s">
        <v>267</v>
      </c>
      <c r="C620" s="230" t="s">
        <v>259</v>
      </c>
      <c r="D620" s="231">
        <v>3</v>
      </c>
      <c r="E620" s="170">
        <v>6343</v>
      </c>
      <c r="F620" s="171">
        <f t="shared" si="123"/>
        <v>19029</v>
      </c>
      <c r="G620" s="171" t="str">
        <f t="shared" si="124"/>
        <v/>
      </c>
      <c r="H620" s="171" t="str">
        <f t="shared" si="125"/>
        <v/>
      </c>
      <c r="I620" s="172" t="str">
        <f t="shared" si="126"/>
        <v/>
      </c>
    </row>
    <row r="621" spans="1:9" ht="15.75">
      <c r="A621" s="206" t="s">
        <v>163</v>
      </c>
      <c r="B621" s="229" t="s">
        <v>268</v>
      </c>
      <c r="C621" s="230" t="s">
        <v>261</v>
      </c>
      <c r="D621" s="231">
        <v>0.04</v>
      </c>
      <c r="E621" s="170">
        <v>31348</v>
      </c>
      <c r="F621" s="171" t="str">
        <f>IF(A621="MO",D621*E621,"")</f>
        <v/>
      </c>
      <c r="G621" s="171" t="str">
        <f>IF(A621="MA",D621*E621,"")</f>
        <v/>
      </c>
      <c r="H621" s="171" t="str">
        <f>IF(A621="HE",D621*E621,"")</f>
        <v/>
      </c>
      <c r="I621" s="172">
        <f>IF(A621="OT",D621*E621,"")</f>
        <v>1253.92</v>
      </c>
    </row>
    <row r="622" spans="1:9" ht="15.75">
      <c r="A622" s="206" t="s">
        <v>151</v>
      </c>
      <c r="B622" s="233" t="s">
        <v>258</v>
      </c>
      <c r="C622" s="234" t="s">
        <v>261</v>
      </c>
      <c r="D622" s="245">
        <v>0.05</v>
      </c>
      <c r="E622" s="194">
        <v>31348</v>
      </c>
      <c r="F622" s="171" t="str">
        <f>IF(A622="MO",D622*E622,"")</f>
        <v/>
      </c>
      <c r="G622" s="171" t="str">
        <f>IF(A622="MA",D622*E622,"")</f>
        <v/>
      </c>
      <c r="H622" s="171">
        <f>IF(A622="HE",D622*E622,"")</f>
        <v>1567.4</v>
      </c>
      <c r="I622" s="172" t="str">
        <f>IF(A622="OT",D622*E622,"")</f>
        <v/>
      </c>
    </row>
    <row r="623" spans="1:9" ht="15.75">
      <c r="A623" s="166"/>
      <c r="B623" s="167"/>
      <c r="C623" s="168"/>
      <c r="D623" s="169"/>
      <c r="E623" s="170"/>
      <c r="F623" s="171" t="str">
        <f>IF(A623="MO",D623*E623,"")</f>
        <v/>
      </c>
      <c r="G623" s="171" t="str">
        <f>IF(A623="MA",D623*E623,"")</f>
        <v/>
      </c>
      <c r="H623" s="171" t="str">
        <f>IF(A623="HE",D623*E623,"")</f>
        <v/>
      </c>
      <c r="I623" s="172" t="str">
        <f>IF(A623="OT",D623*E623,"")</f>
        <v/>
      </c>
    </row>
    <row r="624" spans="1:9" ht="16.5" thickBot="1">
      <c r="A624" s="173"/>
      <c r="B624" s="174" t="s">
        <v>158</v>
      </c>
      <c r="C624" s="175">
        <f>ROUND(SUM(F624:I624),0)</f>
        <v>394900</v>
      </c>
      <c r="D624" s="176" t="str">
        <f>+C613</f>
        <v>M3</v>
      </c>
      <c r="E624" s="177"/>
      <c r="F624" s="178">
        <f>SUM(F617:F623)</f>
        <v>31348</v>
      </c>
      <c r="G624" s="178">
        <f>SUM(G617:G623)</f>
        <v>335377.12</v>
      </c>
      <c r="H624" s="178">
        <f>SUM(H617:H623)</f>
        <v>26921.100000000002</v>
      </c>
      <c r="I624" s="179">
        <f>SUM(I617:I623)</f>
        <v>1253.92</v>
      </c>
    </row>
    <row r="625" spans="1:9" ht="16.5" thickTop="1" thickBot="1"/>
    <row r="626" spans="1:9" ht="16.5" thickTop="1">
      <c r="A626" s="393" t="s">
        <v>138</v>
      </c>
      <c r="B626" s="394"/>
      <c r="C626" s="395">
        <v>6.02</v>
      </c>
      <c r="D626" s="396"/>
      <c r="E626" s="396"/>
      <c r="F626" s="396"/>
      <c r="G626" s="396"/>
      <c r="H626" s="396"/>
      <c r="I626" s="397"/>
    </row>
    <row r="627" spans="1:9" ht="15.75">
      <c r="A627" s="398" t="s">
        <v>139</v>
      </c>
      <c r="B627" s="399"/>
      <c r="C627" s="400" t="s">
        <v>336</v>
      </c>
      <c r="D627" s="401"/>
      <c r="E627" s="401"/>
      <c r="F627" s="401"/>
      <c r="G627" s="401"/>
      <c r="H627" s="401"/>
      <c r="I627" s="402"/>
    </row>
    <row r="628" spans="1:9" ht="15.75">
      <c r="A628" s="398" t="s">
        <v>140</v>
      </c>
      <c r="B628" s="399"/>
      <c r="C628" s="400" t="s">
        <v>279</v>
      </c>
      <c r="D628" s="401"/>
      <c r="E628" s="401"/>
      <c r="F628" s="401"/>
      <c r="G628" s="401"/>
      <c r="H628" s="401"/>
      <c r="I628" s="402"/>
    </row>
    <row r="629" spans="1:9" ht="15.75">
      <c r="A629" s="403" t="s">
        <v>141</v>
      </c>
      <c r="B629" s="405" t="s">
        <v>142</v>
      </c>
      <c r="C629" s="406" t="s">
        <v>143</v>
      </c>
      <c r="D629" s="408" t="s">
        <v>144</v>
      </c>
      <c r="E629" s="410" t="s">
        <v>145</v>
      </c>
      <c r="F629" s="412" t="s">
        <v>146</v>
      </c>
      <c r="G629" s="413"/>
      <c r="H629" s="413"/>
      <c r="I629" s="414"/>
    </row>
    <row r="630" spans="1:9" ht="32.25" thickBot="1">
      <c r="A630" s="404"/>
      <c r="B630" s="406"/>
      <c r="C630" s="407"/>
      <c r="D630" s="409"/>
      <c r="E630" s="411"/>
      <c r="F630" s="154" t="s">
        <v>147</v>
      </c>
      <c r="G630" s="154" t="s">
        <v>148</v>
      </c>
      <c r="H630" s="154" t="s">
        <v>149</v>
      </c>
      <c r="I630" s="155" t="s">
        <v>150</v>
      </c>
    </row>
    <row r="631" spans="1:9" ht="17.25" thickTop="1" thickBot="1">
      <c r="A631" s="156"/>
      <c r="B631" s="156"/>
      <c r="C631" s="156"/>
      <c r="D631" s="157"/>
      <c r="E631" s="158"/>
      <c r="F631" s="156"/>
      <c r="G631" s="156"/>
      <c r="H631" s="156"/>
      <c r="I631" s="156"/>
    </row>
    <row r="632" spans="1:9" ht="32.25" thickTop="1">
      <c r="A632" s="206" t="s">
        <v>153</v>
      </c>
      <c r="B632" s="233" t="s">
        <v>337</v>
      </c>
      <c r="C632" s="230" t="s">
        <v>27</v>
      </c>
      <c r="D632" s="235">
        <v>1.165616187684928</v>
      </c>
      <c r="E632" s="191">
        <v>382979</v>
      </c>
      <c r="F632" s="164" t="str">
        <f>IF(A632="MO",D632*E632,"")</f>
        <v/>
      </c>
      <c r="G632" s="164">
        <f>IF(A632="MA",D632*E632,"")</f>
        <v>446406.52194338606</v>
      </c>
      <c r="H632" s="164" t="str">
        <f>IF(A632="HE",D632*E632,"")</f>
        <v/>
      </c>
      <c r="I632" s="165" t="str">
        <f>IF(A632="OT",D632*E632,"")</f>
        <v/>
      </c>
    </row>
    <row r="633" spans="1:9" ht="15.75">
      <c r="A633" s="206" t="s">
        <v>153</v>
      </c>
      <c r="B633" s="229" t="s">
        <v>338</v>
      </c>
      <c r="C633" s="230" t="s">
        <v>323</v>
      </c>
      <c r="D633" s="231">
        <v>12</v>
      </c>
      <c r="E633" s="170">
        <v>3900</v>
      </c>
      <c r="F633" s="171" t="str">
        <f>IF(A633="MO",D633*E633,"")</f>
        <v/>
      </c>
      <c r="G633" s="171">
        <f>IF(A633="MA",D633*E633,"")</f>
        <v>46800</v>
      </c>
      <c r="H633" s="171" t="str">
        <f>IF(A633="HE",D633*E633,"")</f>
        <v/>
      </c>
      <c r="I633" s="172" t="str">
        <f>IF(A633="OT",D633*E633,"")</f>
        <v/>
      </c>
    </row>
    <row r="634" spans="1:9" ht="15.75">
      <c r="A634" s="206" t="s">
        <v>153</v>
      </c>
      <c r="B634" s="229" t="s">
        <v>339</v>
      </c>
      <c r="C634" s="230" t="s">
        <v>20</v>
      </c>
      <c r="D634" s="231">
        <v>1</v>
      </c>
      <c r="E634" s="170">
        <v>62245</v>
      </c>
      <c r="F634" s="171" t="str">
        <f t="shared" ref="F634:F636" si="127">IF(A634="MO",D634*E634,"")</f>
        <v/>
      </c>
      <c r="G634" s="171">
        <f t="shared" ref="G634:G636" si="128">IF(A634="MA",D634*E634,"")</f>
        <v>62245</v>
      </c>
      <c r="H634" s="171" t="str">
        <f t="shared" ref="H634:H636" si="129">IF(A634="HE",D634*E634,"")</f>
        <v/>
      </c>
      <c r="I634" s="172" t="str">
        <f t="shared" ref="I634:I636" si="130">IF(A634="OT",D634*E634,"")</f>
        <v/>
      </c>
    </row>
    <row r="635" spans="1:9" ht="31.5">
      <c r="A635" s="206" t="s">
        <v>153</v>
      </c>
      <c r="B635" s="229" t="s">
        <v>340</v>
      </c>
      <c r="C635" s="230" t="s">
        <v>20</v>
      </c>
      <c r="D635" s="231">
        <v>1</v>
      </c>
      <c r="E635" s="170">
        <v>416500</v>
      </c>
      <c r="F635" s="171" t="str">
        <f t="shared" ref="F635" si="131">IF(A635="MO",D635*E635,"")</f>
        <v/>
      </c>
      <c r="G635" s="171">
        <f t="shared" ref="G635" si="132">IF(A635="MA",D635*E635,"")</f>
        <v>416500</v>
      </c>
      <c r="H635" s="171" t="str">
        <f t="shared" ref="H635" si="133">IF(A635="HE",D635*E635,"")</f>
        <v/>
      </c>
      <c r="I635" s="172" t="str">
        <f t="shared" ref="I635" si="134">IF(A635="OT",D635*E635,"")</f>
        <v/>
      </c>
    </row>
    <row r="636" spans="1:9" ht="15.75">
      <c r="A636" s="206" t="s">
        <v>156</v>
      </c>
      <c r="B636" s="229" t="s">
        <v>277</v>
      </c>
      <c r="C636" s="230" t="s">
        <v>259</v>
      </c>
      <c r="D636" s="231">
        <v>4</v>
      </c>
      <c r="E636" s="170">
        <v>12319</v>
      </c>
      <c r="F636" s="171">
        <f t="shared" si="127"/>
        <v>49276</v>
      </c>
      <c r="G636" s="171" t="str">
        <f t="shared" si="128"/>
        <v/>
      </c>
      <c r="H636" s="171" t="str">
        <f t="shared" si="129"/>
        <v/>
      </c>
      <c r="I636" s="172" t="str">
        <f t="shared" si="130"/>
        <v/>
      </c>
    </row>
    <row r="637" spans="1:9" ht="15.75">
      <c r="A637" s="206" t="s">
        <v>156</v>
      </c>
      <c r="B637" s="229" t="s">
        <v>267</v>
      </c>
      <c r="C637" s="230" t="s">
        <v>259</v>
      </c>
      <c r="D637" s="231">
        <v>7</v>
      </c>
      <c r="E637" s="170">
        <v>6343</v>
      </c>
      <c r="F637" s="171">
        <f>IF(A637="MO",D637*E637,"")</f>
        <v>44401</v>
      </c>
      <c r="G637" s="171" t="str">
        <f>IF(A637="MA",D637*E637,"")</f>
        <v/>
      </c>
      <c r="H637" s="171" t="str">
        <f>IF(A637="HE",D637*E637,"")</f>
        <v/>
      </c>
      <c r="I637" s="172" t="str">
        <f>IF(A637="OT",D637*E637,"")</f>
        <v/>
      </c>
    </row>
    <row r="638" spans="1:9" ht="15.75">
      <c r="A638" s="206" t="s">
        <v>163</v>
      </c>
      <c r="B638" s="233" t="s">
        <v>268</v>
      </c>
      <c r="C638" s="234" t="s">
        <v>261</v>
      </c>
      <c r="D638" s="245">
        <v>0.04</v>
      </c>
      <c r="E638" s="194">
        <v>93677</v>
      </c>
      <c r="F638" s="171" t="str">
        <f>IF(A638="MO",D638*E638,"")</f>
        <v/>
      </c>
      <c r="G638" s="171" t="str">
        <f>IF(A638="MA",D638*E638,"")</f>
        <v/>
      </c>
      <c r="H638" s="171" t="str">
        <f>IF(A638="HE",D638*E638,"")</f>
        <v/>
      </c>
      <c r="I638" s="172">
        <f>IF(A638="OT",D638*E638,"")</f>
        <v>3747.08</v>
      </c>
    </row>
    <row r="639" spans="1:9" ht="15.75">
      <c r="A639" s="166" t="s">
        <v>151</v>
      </c>
      <c r="B639" s="167" t="s">
        <v>258</v>
      </c>
      <c r="C639" s="168" t="s">
        <v>261</v>
      </c>
      <c r="D639" s="169">
        <v>0.05</v>
      </c>
      <c r="E639" s="170">
        <v>93677</v>
      </c>
      <c r="F639" s="171" t="str">
        <f>IF(A639="MO",D639*E639,"")</f>
        <v/>
      </c>
      <c r="G639" s="171" t="str">
        <f>IF(A639="MA",D639*E639,"")</f>
        <v/>
      </c>
      <c r="H639" s="171">
        <f>IF(A639="HE",D639*E639,"")</f>
        <v>4683.8500000000004</v>
      </c>
      <c r="I639" s="172" t="str">
        <f>IF(A639="OT",D639*E639,"")</f>
        <v/>
      </c>
    </row>
    <row r="640" spans="1:9" ht="16.5" thickBot="1">
      <c r="A640" s="173"/>
      <c r="B640" s="174" t="s">
        <v>158</v>
      </c>
      <c r="C640" s="175">
        <f>ROUND(SUM(F640:I640),0)</f>
        <v>1074060</v>
      </c>
      <c r="D640" s="176" t="str">
        <f>+C628</f>
        <v>UN</v>
      </c>
      <c r="E640" s="177"/>
      <c r="F640" s="178">
        <f>SUM(F632:F639)</f>
        <v>93677</v>
      </c>
      <c r="G640" s="178">
        <f>ROUND(SUM(G632:G639),0)</f>
        <v>971952</v>
      </c>
      <c r="H640" s="178">
        <f>SUM(H632:H639)</f>
        <v>4683.8500000000004</v>
      </c>
      <c r="I640" s="179">
        <f>SUM(I632:I639)</f>
        <v>3747.08</v>
      </c>
    </row>
    <row r="641" spans="1:9" ht="16.5" thickTop="1" thickBot="1"/>
    <row r="642" spans="1:9" ht="16.5" thickTop="1">
      <c r="A642" s="393" t="s">
        <v>138</v>
      </c>
      <c r="B642" s="394"/>
      <c r="C642" s="395">
        <v>6.03</v>
      </c>
      <c r="D642" s="396"/>
      <c r="E642" s="396"/>
      <c r="F642" s="396"/>
      <c r="G642" s="396"/>
      <c r="H642" s="396"/>
      <c r="I642" s="397"/>
    </row>
    <row r="643" spans="1:9" ht="15.75">
      <c r="A643" s="398" t="s">
        <v>139</v>
      </c>
      <c r="B643" s="399"/>
      <c r="C643" s="400" t="s">
        <v>341</v>
      </c>
      <c r="D643" s="401"/>
      <c r="E643" s="401"/>
      <c r="F643" s="401"/>
      <c r="G643" s="401"/>
      <c r="H643" s="401"/>
      <c r="I643" s="402"/>
    </row>
    <row r="644" spans="1:9" ht="15.75">
      <c r="A644" s="398" t="s">
        <v>140</v>
      </c>
      <c r="B644" s="399"/>
      <c r="C644" s="400" t="s">
        <v>279</v>
      </c>
      <c r="D644" s="401"/>
      <c r="E644" s="401"/>
      <c r="F644" s="401"/>
      <c r="G644" s="401"/>
      <c r="H644" s="401"/>
      <c r="I644" s="402"/>
    </row>
    <row r="645" spans="1:9" ht="15.75">
      <c r="A645" s="403" t="s">
        <v>141</v>
      </c>
      <c r="B645" s="405" t="s">
        <v>142</v>
      </c>
      <c r="C645" s="406" t="s">
        <v>143</v>
      </c>
      <c r="D645" s="408" t="s">
        <v>144</v>
      </c>
      <c r="E645" s="410" t="s">
        <v>145</v>
      </c>
      <c r="F645" s="412" t="s">
        <v>146</v>
      </c>
      <c r="G645" s="413"/>
      <c r="H645" s="413"/>
      <c r="I645" s="414"/>
    </row>
    <row r="646" spans="1:9" ht="32.25" thickBot="1">
      <c r="A646" s="404"/>
      <c r="B646" s="406"/>
      <c r="C646" s="407"/>
      <c r="D646" s="409"/>
      <c r="E646" s="411"/>
      <c r="F646" s="154" t="s">
        <v>147</v>
      </c>
      <c r="G646" s="154" t="s">
        <v>148</v>
      </c>
      <c r="H646" s="154" t="s">
        <v>149</v>
      </c>
      <c r="I646" s="155" t="s">
        <v>150</v>
      </c>
    </row>
    <row r="647" spans="1:9" ht="17.25" thickTop="1" thickBot="1">
      <c r="A647" s="156"/>
      <c r="B647" s="156"/>
      <c r="C647" s="156"/>
      <c r="D647" s="157"/>
      <c r="E647" s="158"/>
      <c r="F647" s="156"/>
      <c r="G647" s="156"/>
      <c r="H647" s="156"/>
      <c r="I647" s="156"/>
    </row>
    <row r="648" spans="1:9" ht="32.25" thickTop="1">
      <c r="A648" s="206" t="s">
        <v>153</v>
      </c>
      <c r="B648" s="233" t="s">
        <v>337</v>
      </c>
      <c r="C648" s="230" t="s">
        <v>27</v>
      </c>
      <c r="D648" s="235">
        <v>0.58602478228147514</v>
      </c>
      <c r="E648" s="191">
        <v>382979</v>
      </c>
      <c r="F648" s="164" t="str">
        <f>IF(A648="MO",D648*E648,"")</f>
        <v/>
      </c>
      <c r="G648" s="164">
        <f>IF(A648="MA",D648*E648,"")</f>
        <v>224435.18509337708</v>
      </c>
      <c r="H648" s="164" t="str">
        <f>IF(A648="HE",D648*E648,"")</f>
        <v/>
      </c>
      <c r="I648" s="165" t="str">
        <f>IF(A648="OT",D648*E648,"")</f>
        <v/>
      </c>
    </row>
    <row r="649" spans="1:9" ht="15.75">
      <c r="A649" s="206" t="s">
        <v>153</v>
      </c>
      <c r="B649" s="229" t="s">
        <v>338</v>
      </c>
      <c r="C649" s="230" t="s">
        <v>323</v>
      </c>
      <c r="D649" s="231">
        <v>12</v>
      </c>
      <c r="E649" s="170">
        <v>3900</v>
      </c>
      <c r="F649" s="171" t="str">
        <f>IF(A649="MO",D649*E649,"")</f>
        <v/>
      </c>
      <c r="G649" s="171">
        <f>IF(A649="MA",D649*E649,"")</f>
        <v>46800</v>
      </c>
      <c r="H649" s="171" t="str">
        <f>IF(A649="HE",D649*E649,"")</f>
        <v/>
      </c>
      <c r="I649" s="172" t="str">
        <f>IF(A649="OT",D649*E649,"")</f>
        <v/>
      </c>
    </row>
    <row r="650" spans="1:9" ht="15.75">
      <c r="A650" s="206" t="s">
        <v>153</v>
      </c>
      <c r="B650" s="229" t="s">
        <v>339</v>
      </c>
      <c r="C650" s="230" t="s">
        <v>20</v>
      </c>
      <c r="D650" s="231">
        <v>1</v>
      </c>
      <c r="E650" s="170">
        <v>62245</v>
      </c>
      <c r="F650" s="171" t="str">
        <f t="shared" ref="F650:F652" si="135">IF(A650="MO",D650*E650,"")</f>
        <v/>
      </c>
      <c r="G650" s="171">
        <f t="shared" ref="G650:G652" si="136">IF(A650="MA",D650*E650,"")</f>
        <v>62245</v>
      </c>
      <c r="H650" s="171" t="str">
        <f t="shared" ref="H650:H652" si="137">IF(A650="HE",D650*E650,"")</f>
        <v/>
      </c>
      <c r="I650" s="172" t="str">
        <f t="shared" ref="I650:I652" si="138">IF(A650="OT",D650*E650,"")</f>
        <v/>
      </c>
    </row>
    <row r="651" spans="1:9" ht="31.5">
      <c r="A651" s="206" t="s">
        <v>153</v>
      </c>
      <c r="B651" s="229" t="s">
        <v>340</v>
      </c>
      <c r="C651" s="230" t="s">
        <v>20</v>
      </c>
      <c r="D651" s="231">
        <v>1</v>
      </c>
      <c r="E651" s="170">
        <v>416500</v>
      </c>
      <c r="F651" s="171" t="str">
        <f t="shared" ref="F651" si="139">IF(A651="MO",D651*E651,"")</f>
        <v/>
      </c>
      <c r="G651" s="171">
        <f t="shared" ref="G651" si="140">IF(A651="MA",D651*E651,"")</f>
        <v>416500</v>
      </c>
      <c r="H651" s="171" t="str">
        <f t="shared" ref="H651" si="141">IF(A651="HE",D651*E651,"")</f>
        <v/>
      </c>
      <c r="I651" s="172" t="str">
        <f t="shared" ref="I651" si="142">IF(A651="OT",D651*E651,"")</f>
        <v/>
      </c>
    </row>
    <row r="652" spans="1:9" ht="15.75">
      <c r="A652" s="206" t="s">
        <v>156</v>
      </c>
      <c r="B652" s="229" t="s">
        <v>277</v>
      </c>
      <c r="C652" s="230" t="s">
        <v>259</v>
      </c>
      <c r="D652" s="231">
        <v>4</v>
      </c>
      <c r="E652" s="170">
        <v>12319</v>
      </c>
      <c r="F652" s="171">
        <f t="shared" si="135"/>
        <v>49276</v>
      </c>
      <c r="G652" s="171" t="str">
        <f t="shared" si="136"/>
        <v/>
      </c>
      <c r="H652" s="171" t="str">
        <f t="shared" si="137"/>
        <v/>
      </c>
      <c r="I652" s="172" t="str">
        <f t="shared" si="138"/>
        <v/>
      </c>
    </row>
    <row r="653" spans="1:9" ht="15.75">
      <c r="A653" s="206" t="s">
        <v>156</v>
      </c>
      <c r="B653" s="229" t="s">
        <v>267</v>
      </c>
      <c r="C653" s="230" t="s">
        <v>259</v>
      </c>
      <c r="D653" s="231">
        <v>7</v>
      </c>
      <c r="E653" s="170">
        <v>6343</v>
      </c>
      <c r="F653" s="171">
        <f>IF(A653="MO",D653*E653,"")</f>
        <v>44401</v>
      </c>
      <c r="G653" s="171" t="str">
        <f>IF(A653="MA",D653*E653,"")</f>
        <v/>
      </c>
      <c r="H653" s="171" t="str">
        <f>IF(A653="HE",D653*E653,"")</f>
        <v/>
      </c>
      <c r="I653" s="172" t="str">
        <f>IF(A653="OT",D653*E653,"")</f>
        <v/>
      </c>
    </row>
    <row r="654" spans="1:9" ht="15.75">
      <c r="A654" s="206" t="s">
        <v>163</v>
      </c>
      <c r="B654" s="233" t="s">
        <v>268</v>
      </c>
      <c r="C654" s="234" t="s">
        <v>261</v>
      </c>
      <c r="D654" s="245">
        <v>0.04</v>
      </c>
      <c r="E654" s="194">
        <v>93677</v>
      </c>
      <c r="F654" s="171" t="str">
        <f>IF(A654="MO",D654*E654,"")</f>
        <v/>
      </c>
      <c r="G654" s="171" t="str">
        <f>IF(A654="MA",D654*E654,"")</f>
        <v/>
      </c>
      <c r="H654" s="171" t="str">
        <f>IF(A654="HE",D654*E654,"")</f>
        <v/>
      </c>
      <c r="I654" s="172">
        <f>IF(A654="OT",D654*E654,"")</f>
        <v>3747.08</v>
      </c>
    </row>
    <row r="655" spans="1:9" ht="15.75">
      <c r="A655" s="166" t="s">
        <v>151</v>
      </c>
      <c r="B655" s="167" t="s">
        <v>258</v>
      </c>
      <c r="C655" s="168" t="s">
        <v>261</v>
      </c>
      <c r="D655" s="169">
        <v>0.05</v>
      </c>
      <c r="E655" s="170">
        <v>93677</v>
      </c>
      <c r="F655" s="171" t="str">
        <f>IF(A655="MO",D655*E655,"")</f>
        <v/>
      </c>
      <c r="G655" s="171" t="str">
        <f>IF(A655="MA",D655*E655,"")</f>
        <v/>
      </c>
      <c r="H655" s="171">
        <f>IF(A655="HE",D655*E655,"")</f>
        <v>4683.8500000000004</v>
      </c>
      <c r="I655" s="172" t="str">
        <f>IF(A655="OT",D655*E655,"")</f>
        <v/>
      </c>
    </row>
    <row r="656" spans="1:9" ht="16.5" thickBot="1">
      <c r="A656" s="173"/>
      <c r="B656" s="174" t="s">
        <v>158</v>
      </c>
      <c r="C656" s="175">
        <f>ROUND(SUM(F656:I656),0)</f>
        <v>852088</v>
      </c>
      <c r="D656" s="176" t="str">
        <f>+C644</f>
        <v>UN</v>
      </c>
      <c r="E656" s="177"/>
      <c r="F656" s="178">
        <f>SUM(F648:F655)</f>
        <v>93677</v>
      </c>
      <c r="G656" s="178">
        <f>SUM(G648:G655)</f>
        <v>749980.18509337702</v>
      </c>
      <c r="H656" s="178">
        <f>SUM(H648:H655)</f>
        <v>4683.8500000000004</v>
      </c>
      <c r="I656" s="179">
        <f>SUM(I648:I655)</f>
        <v>3747.08</v>
      </c>
    </row>
    <row r="657" spans="1:9" ht="16.5" thickTop="1" thickBot="1"/>
    <row r="658" spans="1:9" s="153" customFormat="1" ht="16.5" thickTop="1">
      <c r="A658" s="393" t="s">
        <v>138</v>
      </c>
      <c r="B658" s="394"/>
      <c r="C658" s="418">
        <v>7.01</v>
      </c>
      <c r="D658" s="419"/>
      <c r="E658" s="419"/>
      <c r="F658" s="419"/>
      <c r="G658" s="419"/>
      <c r="H658" s="419"/>
      <c r="I658" s="420"/>
    </row>
    <row r="659" spans="1:9" s="153" customFormat="1" ht="15.6" customHeight="1">
      <c r="A659" s="398" t="s">
        <v>139</v>
      </c>
      <c r="B659" s="399"/>
      <c r="C659" s="400" t="s">
        <v>68</v>
      </c>
      <c r="D659" s="401"/>
      <c r="E659" s="401"/>
      <c r="F659" s="401"/>
      <c r="G659" s="401"/>
      <c r="H659" s="401"/>
      <c r="I659" s="402"/>
    </row>
    <row r="660" spans="1:9" s="153" customFormat="1" ht="15.75">
      <c r="A660" s="398" t="s">
        <v>140</v>
      </c>
      <c r="B660" s="399"/>
      <c r="C660" s="400" t="s">
        <v>27</v>
      </c>
      <c r="D660" s="401"/>
      <c r="E660" s="401"/>
      <c r="F660" s="401"/>
      <c r="G660" s="401"/>
      <c r="H660" s="401"/>
      <c r="I660" s="402"/>
    </row>
    <row r="661" spans="1:9" s="153" customFormat="1" ht="15.75">
      <c r="A661" s="403" t="s">
        <v>141</v>
      </c>
      <c r="B661" s="405" t="s">
        <v>142</v>
      </c>
      <c r="C661" s="406" t="s">
        <v>143</v>
      </c>
      <c r="D661" s="408" t="s">
        <v>144</v>
      </c>
      <c r="E661" s="410" t="s">
        <v>145</v>
      </c>
      <c r="F661" s="412" t="s">
        <v>146</v>
      </c>
      <c r="G661" s="413"/>
      <c r="H661" s="413"/>
      <c r="I661" s="414"/>
    </row>
    <row r="662" spans="1:9" s="153" customFormat="1" ht="32.25" thickBot="1">
      <c r="A662" s="404"/>
      <c r="B662" s="406"/>
      <c r="C662" s="407"/>
      <c r="D662" s="409"/>
      <c r="E662" s="411"/>
      <c r="F662" s="154" t="s">
        <v>147</v>
      </c>
      <c r="G662" s="154" t="s">
        <v>148</v>
      </c>
      <c r="H662" s="154" t="s">
        <v>149</v>
      </c>
      <c r="I662" s="155" t="s">
        <v>150</v>
      </c>
    </row>
    <row r="663" spans="1:9" s="153" customFormat="1" ht="17.25" thickTop="1" thickBot="1">
      <c r="A663" s="156"/>
      <c r="B663" s="156"/>
      <c r="C663" s="156"/>
      <c r="D663" s="157"/>
      <c r="E663" s="158"/>
      <c r="F663" s="156"/>
      <c r="G663" s="156"/>
      <c r="H663" s="156"/>
      <c r="I663" s="156"/>
    </row>
    <row r="664" spans="1:9" s="153" customFormat="1" ht="16.5" thickTop="1">
      <c r="A664" s="166" t="s">
        <v>153</v>
      </c>
      <c r="B664" s="167" t="s">
        <v>180</v>
      </c>
      <c r="C664" s="168" t="s">
        <v>11</v>
      </c>
      <c r="D664" s="169">
        <v>16</v>
      </c>
      <c r="E664" s="170">
        <v>1957.1349</v>
      </c>
      <c r="F664" s="171" t="str">
        <f t="shared" ref="F664:F672" si="143">IF(A664="MO",D664*E664,"")</f>
        <v/>
      </c>
      <c r="G664" s="171">
        <f t="shared" ref="G664:G672" si="144">IF(A664="MA",D664*E664,"")</f>
        <v>31314.1584</v>
      </c>
      <c r="H664" s="171" t="str">
        <f t="shared" ref="H664:H672" si="145">IF(A664="HE",D664*E664,"")</f>
        <v/>
      </c>
      <c r="I664" s="172" t="str">
        <f t="shared" ref="I664:I672" si="146">IF(A664="OT",D664*E664,"")</f>
        <v/>
      </c>
    </row>
    <row r="665" spans="1:9" s="153" customFormat="1" ht="15.75">
      <c r="A665" s="166" t="s">
        <v>153</v>
      </c>
      <c r="B665" s="167" t="s">
        <v>154</v>
      </c>
      <c r="C665" s="168" t="s">
        <v>155</v>
      </c>
      <c r="D665" s="169">
        <v>3</v>
      </c>
      <c r="E665" s="170">
        <v>2553</v>
      </c>
      <c r="F665" s="171" t="str">
        <f t="shared" si="143"/>
        <v/>
      </c>
      <c r="G665" s="171">
        <f t="shared" si="144"/>
        <v>7659</v>
      </c>
      <c r="H665" s="171" t="str">
        <f t="shared" si="145"/>
        <v/>
      </c>
      <c r="I665" s="172" t="str">
        <f t="shared" si="146"/>
        <v/>
      </c>
    </row>
    <row r="666" spans="1:9" s="153" customFormat="1" ht="15.75">
      <c r="A666" s="166" t="s">
        <v>153</v>
      </c>
      <c r="B666" s="167" t="s">
        <v>182</v>
      </c>
      <c r="C666" s="168" t="s">
        <v>11</v>
      </c>
      <c r="D666" s="169">
        <v>15</v>
      </c>
      <c r="E666" s="170">
        <v>1200</v>
      </c>
      <c r="F666" s="171" t="str">
        <f t="shared" si="143"/>
        <v/>
      </c>
      <c r="G666" s="171">
        <f t="shared" si="144"/>
        <v>18000</v>
      </c>
      <c r="H666" s="171" t="str">
        <f t="shared" si="145"/>
        <v/>
      </c>
      <c r="I666" s="172" t="str">
        <f t="shared" si="146"/>
        <v/>
      </c>
    </row>
    <row r="667" spans="1:9" s="153" customFormat="1" ht="15.75">
      <c r="A667" s="216" t="s">
        <v>153</v>
      </c>
      <c r="B667" s="217" t="s">
        <v>220</v>
      </c>
      <c r="C667" s="218" t="s">
        <v>184</v>
      </c>
      <c r="D667" s="221">
        <v>2</v>
      </c>
      <c r="E667" s="222">
        <f>5056*1.06*1.0323</f>
        <v>5532.4673280000006</v>
      </c>
      <c r="F667" s="219" t="str">
        <f t="shared" si="143"/>
        <v/>
      </c>
      <c r="G667" s="219">
        <f t="shared" si="144"/>
        <v>11064.934656000001</v>
      </c>
      <c r="H667" s="219" t="str">
        <f t="shared" si="145"/>
        <v/>
      </c>
      <c r="I667" s="220" t="str">
        <f t="shared" si="146"/>
        <v/>
      </c>
    </row>
    <row r="668" spans="1:9" s="153" customFormat="1" ht="31.5">
      <c r="A668" s="159" t="s">
        <v>153</v>
      </c>
      <c r="B668" s="160" t="s">
        <v>221</v>
      </c>
      <c r="C668" s="161" t="s">
        <v>27</v>
      </c>
      <c r="D668" s="162">
        <v>1.05</v>
      </c>
      <c r="E668" s="194">
        <f>+VLOOKUP(B668,[8]CONCRETO!$B$187:$D$195,3,0)</f>
        <v>450532</v>
      </c>
      <c r="F668" s="171" t="str">
        <f t="shared" si="143"/>
        <v/>
      </c>
      <c r="G668" s="171">
        <f t="shared" si="144"/>
        <v>473058.60000000003</v>
      </c>
      <c r="H668" s="171" t="str">
        <f t="shared" si="145"/>
        <v/>
      </c>
      <c r="I668" s="172" t="str">
        <f t="shared" si="146"/>
        <v/>
      </c>
    </row>
    <row r="669" spans="1:9" s="153" customFormat="1" ht="31.5">
      <c r="A669" s="166" t="s">
        <v>156</v>
      </c>
      <c r="B669" s="167" t="s">
        <v>194</v>
      </c>
      <c r="C669" s="168" t="s">
        <v>152</v>
      </c>
      <c r="D669" s="169">
        <v>0.8</v>
      </c>
      <c r="E669" s="194">
        <f>+VLOOKUP(B669,[8]Cuadrillas!$A$65:$E$79,5,0)</f>
        <v>215782.01908859261</v>
      </c>
      <c r="F669" s="171">
        <f t="shared" si="143"/>
        <v>172625.61527087411</v>
      </c>
      <c r="G669" s="171" t="str">
        <f t="shared" si="144"/>
        <v/>
      </c>
      <c r="H669" s="171" t="str">
        <f t="shared" si="145"/>
        <v/>
      </c>
      <c r="I669" s="172" t="str">
        <f t="shared" si="146"/>
        <v/>
      </c>
    </row>
    <row r="670" spans="1:9" s="153" customFormat="1" ht="15.75">
      <c r="A670" s="166" t="s">
        <v>151</v>
      </c>
      <c r="B670" s="167" t="s">
        <v>160</v>
      </c>
      <c r="C670" s="168" t="s">
        <v>157</v>
      </c>
      <c r="D670" s="169">
        <v>0.1</v>
      </c>
      <c r="E670" s="170">
        <f>F669</f>
        <v>172625.61527087411</v>
      </c>
      <c r="F670" s="171" t="str">
        <f t="shared" si="143"/>
        <v/>
      </c>
      <c r="G670" s="171" t="str">
        <f t="shared" si="144"/>
        <v/>
      </c>
      <c r="H670" s="171">
        <f t="shared" si="145"/>
        <v>17262.561527087411</v>
      </c>
      <c r="I670" s="172" t="str">
        <f t="shared" si="146"/>
        <v/>
      </c>
    </row>
    <row r="671" spans="1:9" s="153" customFormat="1" ht="15.75">
      <c r="A671" s="166" t="s">
        <v>151</v>
      </c>
      <c r="B671" s="167" t="s">
        <v>222</v>
      </c>
      <c r="C671" s="168" t="s">
        <v>157</v>
      </c>
      <c r="D671" s="169">
        <v>0.05</v>
      </c>
      <c r="E671" s="170">
        <f>F669</f>
        <v>172625.61527087411</v>
      </c>
      <c r="F671" s="171" t="str">
        <f t="shared" si="143"/>
        <v/>
      </c>
      <c r="G671" s="171" t="str">
        <f t="shared" si="144"/>
        <v/>
      </c>
      <c r="H671" s="171">
        <f t="shared" si="145"/>
        <v>8631.2807635437057</v>
      </c>
      <c r="I671" s="172" t="str">
        <f t="shared" si="146"/>
        <v/>
      </c>
    </row>
    <row r="672" spans="1:9" s="153" customFormat="1" ht="15.75">
      <c r="A672" s="166"/>
      <c r="B672" s="186"/>
      <c r="C672" s="168"/>
      <c r="D672" s="169"/>
      <c r="E672" s="170"/>
      <c r="F672" s="171" t="str">
        <f t="shared" si="143"/>
        <v/>
      </c>
      <c r="G672" s="171" t="str">
        <f t="shared" si="144"/>
        <v/>
      </c>
      <c r="H672" s="171" t="str">
        <f t="shared" si="145"/>
        <v/>
      </c>
      <c r="I672" s="172" t="str">
        <f t="shared" si="146"/>
        <v/>
      </c>
    </row>
    <row r="673" spans="1:9" s="153" customFormat="1" ht="16.5" thickBot="1">
      <c r="A673" s="173"/>
      <c r="B673" s="174" t="s">
        <v>158</v>
      </c>
      <c r="C673" s="175">
        <f>ROUND(SUM(F673:I673),0)</f>
        <v>739616</v>
      </c>
      <c r="D673" s="176" t="str">
        <f>+C660</f>
        <v>m3</v>
      </c>
      <c r="E673" s="177"/>
      <c r="F673" s="178">
        <f>SUM(F664:F672)</f>
        <v>172625.61527087411</v>
      </c>
      <c r="G673" s="178">
        <f>SUM(G664:G672)</f>
        <v>541096.69305600005</v>
      </c>
      <c r="H673" s="178">
        <f>SUM(H664:H672)</f>
        <v>25893.842290631117</v>
      </c>
      <c r="I673" s="179">
        <f>SUM(I664:I672)</f>
        <v>0</v>
      </c>
    </row>
    <row r="674" spans="1:9" ht="16.5" thickTop="1" thickBot="1"/>
    <row r="675" spans="1:9" s="153" customFormat="1" ht="16.5" thickTop="1">
      <c r="A675" s="393" t="s">
        <v>138</v>
      </c>
      <c r="B675" s="394"/>
      <c r="C675" s="418">
        <v>7.02</v>
      </c>
      <c r="D675" s="419"/>
      <c r="E675" s="419"/>
      <c r="F675" s="419"/>
      <c r="G675" s="419"/>
      <c r="H675" s="419"/>
      <c r="I675" s="420"/>
    </row>
    <row r="676" spans="1:9" s="153" customFormat="1" ht="15.6" customHeight="1">
      <c r="A676" s="398" t="s">
        <v>139</v>
      </c>
      <c r="B676" s="399"/>
      <c r="C676" s="400" t="s">
        <v>69</v>
      </c>
      <c r="D676" s="401"/>
      <c r="E676" s="401"/>
      <c r="F676" s="401"/>
      <c r="G676" s="401"/>
      <c r="H676" s="401"/>
      <c r="I676" s="402"/>
    </row>
    <row r="677" spans="1:9" s="153" customFormat="1" ht="15.75">
      <c r="A677" s="398" t="s">
        <v>140</v>
      </c>
      <c r="B677" s="399"/>
      <c r="C677" s="400" t="s">
        <v>45</v>
      </c>
      <c r="D677" s="401"/>
      <c r="E677" s="401"/>
      <c r="F677" s="401"/>
      <c r="G677" s="401"/>
      <c r="H677" s="401"/>
      <c r="I677" s="402"/>
    </row>
    <row r="678" spans="1:9" s="153" customFormat="1" ht="15.75">
      <c r="A678" s="403" t="s">
        <v>141</v>
      </c>
      <c r="B678" s="405" t="s">
        <v>142</v>
      </c>
      <c r="C678" s="406" t="s">
        <v>143</v>
      </c>
      <c r="D678" s="408" t="s">
        <v>144</v>
      </c>
      <c r="E678" s="410" t="s">
        <v>145</v>
      </c>
      <c r="F678" s="412" t="s">
        <v>146</v>
      </c>
      <c r="G678" s="413"/>
      <c r="H678" s="413"/>
      <c r="I678" s="414"/>
    </row>
    <row r="679" spans="1:9" s="153" customFormat="1" ht="32.25" thickBot="1">
      <c r="A679" s="404"/>
      <c r="B679" s="406"/>
      <c r="C679" s="407"/>
      <c r="D679" s="409"/>
      <c r="E679" s="411"/>
      <c r="F679" s="154" t="s">
        <v>147</v>
      </c>
      <c r="G679" s="154" t="s">
        <v>148</v>
      </c>
      <c r="H679" s="154" t="s">
        <v>149</v>
      </c>
      <c r="I679" s="155" t="s">
        <v>150</v>
      </c>
    </row>
    <row r="680" spans="1:9" s="153" customFormat="1" ht="17.25" thickTop="1" thickBot="1">
      <c r="A680" s="156"/>
      <c r="B680" s="156"/>
      <c r="C680" s="156"/>
      <c r="D680" s="157"/>
      <c r="E680" s="158"/>
      <c r="F680" s="156"/>
      <c r="G680" s="156"/>
      <c r="H680" s="156"/>
      <c r="I680" s="156"/>
    </row>
    <row r="681" spans="1:9" s="153" customFormat="1" ht="32.25" thickTop="1">
      <c r="A681" s="159" t="s">
        <v>153</v>
      </c>
      <c r="B681" s="167" t="s">
        <v>178</v>
      </c>
      <c r="C681" s="161" t="s">
        <v>27</v>
      </c>
      <c r="D681" s="162">
        <v>0.72</v>
      </c>
      <c r="E681" s="194">
        <f>+VLOOKUP(B681,[8]CONCRETO!$B$187:$D$195,3,0)</f>
        <v>409623</v>
      </c>
      <c r="F681" s="171" t="str">
        <f t="shared" ref="F681:F686" si="147">IF(A681="MO",D681*E681,"")</f>
        <v/>
      </c>
      <c r="G681" s="171">
        <f t="shared" ref="G681:G686" si="148">IF(A681="MA",D681*E681,"")</f>
        <v>294928.56</v>
      </c>
      <c r="H681" s="171" t="str">
        <f t="shared" ref="H681:H686" si="149">IF(A681="HE",D681*E681,"")</f>
        <v/>
      </c>
      <c r="I681" s="172" t="str">
        <f t="shared" ref="I681:I686" si="150">IF(A681="OT",D681*E681,"")</f>
        <v/>
      </c>
    </row>
    <row r="682" spans="1:9" s="153" customFormat="1" ht="15.75">
      <c r="A682" s="159" t="s">
        <v>153</v>
      </c>
      <c r="B682" s="167" t="s">
        <v>203</v>
      </c>
      <c r="C682" s="161" t="s">
        <v>184</v>
      </c>
      <c r="D682" s="162">
        <v>21.17</v>
      </c>
      <c r="E682" s="170">
        <f>[8]ACERO!$C$24</f>
        <v>4401</v>
      </c>
      <c r="F682" s="171" t="str">
        <f t="shared" si="147"/>
        <v/>
      </c>
      <c r="G682" s="171">
        <f t="shared" si="148"/>
        <v>93169.170000000013</v>
      </c>
      <c r="H682" s="171" t="str">
        <f t="shared" si="149"/>
        <v/>
      </c>
      <c r="I682" s="172" t="str">
        <f t="shared" si="150"/>
        <v/>
      </c>
    </row>
    <row r="683" spans="1:9" s="153" customFormat="1" ht="31.5">
      <c r="A683" s="166" t="s">
        <v>156</v>
      </c>
      <c r="B683" s="167" t="s">
        <v>183</v>
      </c>
      <c r="C683" s="168" t="s">
        <v>152</v>
      </c>
      <c r="D683" s="169">
        <v>0.22500000000000001</v>
      </c>
      <c r="E683" s="194">
        <f>+VLOOKUP(B683,[8]Cuadrillas!$A$65:$E$79,5,0)</f>
        <v>330907.33907674078</v>
      </c>
      <c r="F683" s="171">
        <f t="shared" si="147"/>
        <v>74454.151292266673</v>
      </c>
      <c r="G683" s="171" t="str">
        <f t="shared" si="148"/>
        <v/>
      </c>
      <c r="H683" s="171" t="str">
        <f t="shared" si="149"/>
        <v/>
      </c>
      <c r="I683" s="172" t="str">
        <f t="shared" si="150"/>
        <v/>
      </c>
    </row>
    <row r="684" spans="1:9" s="153" customFormat="1" ht="15.75">
      <c r="A684" s="166" t="s">
        <v>151</v>
      </c>
      <c r="B684" s="167" t="s">
        <v>160</v>
      </c>
      <c r="C684" s="168" t="s">
        <v>157</v>
      </c>
      <c r="D684" s="169">
        <v>0.1</v>
      </c>
      <c r="E684" s="170">
        <f>F683</f>
        <v>74454.151292266673</v>
      </c>
      <c r="F684" s="171" t="str">
        <f t="shared" si="147"/>
        <v/>
      </c>
      <c r="G684" s="171" t="str">
        <f t="shared" si="148"/>
        <v/>
      </c>
      <c r="H684" s="171">
        <f t="shared" si="149"/>
        <v>7445.4151292266679</v>
      </c>
      <c r="I684" s="172" t="str">
        <f t="shared" si="150"/>
        <v/>
      </c>
    </row>
    <row r="685" spans="1:9" s="153" customFormat="1" ht="15.75">
      <c r="A685" s="166" t="s">
        <v>151</v>
      </c>
      <c r="B685" s="167" t="s">
        <v>179</v>
      </c>
      <c r="C685" s="168" t="s">
        <v>152</v>
      </c>
      <c r="D685" s="169">
        <f>+D683</f>
        <v>0.22500000000000001</v>
      </c>
      <c r="E685" s="170">
        <v>33509.616000000002</v>
      </c>
      <c r="F685" s="171" t="str">
        <f t="shared" si="147"/>
        <v/>
      </c>
      <c r="G685" s="171" t="str">
        <f t="shared" si="148"/>
        <v/>
      </c>
      <c r="H685" s="171">
        <f t="shared" si="149"/>
        <v>7539.6636000000008</v>
      </c>
      <c r="I685" s="172" t="str">
        <f t="shared" si="150"/>
        <v/>
      </c>
    </row>
    <row r="686" spans="1:9" s="153" customFormat="1" ht="15.75">
      <c r="A686" s="166"/>
      <c r="B686" s="186"/>
      <c r="C686" s="168"/>
      <c r="D686" s="169"/>
      <c r="E686" s="170"/>
      <c r="F686" s="171" t="str">
        <f t="shared" si="147"/>
        <v/>
      </c>
      <c r="G686" s="171" t="str">
        <f t="shared" si="148"/>
        <v/>
      </c>
      <c r="H686" s="171" t="str">
        <f t="shared" si="149"/>
        <v/>
      </c>
      <c r="I686" s="172" t="str">
        <f t="shared" si="150"/>
        <v/>
      </c>
    </row>
    <row r="687" spans="1:9" s="153" customFormat="1" ht="16.5" thickBot="1">
      <c r="A687" s="173"/>
      <c r="B687" s="174" t="s">
        <v>158</v>
      </c>
      <c r="C687" s="175">
        <f>ROUND(SUM(F687:I687),0)</f>
        <v>477537</v>
      </c>
      <c r="D687" s="176" t="str">
        <f>+C677</f>
        <v>Un</v>
      </c>
      <c r="E687" s="177"/>
      <c r="F687" s="178">
        <f>SUM(F681:F686)</f>
        <v>74454.151292266673</v>
      </c>
      <c r="G687" s="178">
        <f>SUM(G681:G686)</f>
        <v>388097.73</v>
      </c>
      <c r="H687" s="178">
        <f>SUM(H681:H686)</f>
        <v>14985.078729226669</v>
      </c>
      <c r="I687" s="179">
        <f>SUM(I681:I686)</f>
        <v>0</v>
      </c>
    </row>
    <row r="688" spans="1:9" ht="16.5" thickTop="1" thickBot="1"/>
    <row r="689" spans="1:11" s="153" customFormat="1" ht="16.5" thickTop="1">
      <c r="A689" s="393" t="s">
        <v>138</v>
      </c>
      <c r="B689" s="394"/>
      <c r="C689" s="415">
        <v>7.03</v>
      </c>
      <c r="D689" s="416"/>
      <c r="E689" s="416"/>
      <c r="F689" s="416"/>
      <c r="G689" s="416"/>
      <c r="H689" s="416"/>
      <c r="I689" s="417"/>
    </row>
    <row r="690" spans="1:11" s="153" customFormat="1" ht="15.75">
      <c r="A690" s="516" t="s">
        <v>139</v>
      </c>
      <c r="B690" s="517"/>
      <c r="C690" s="440" t="s">
        <v>70</v>
      </c>
      <c r="D690" s="441"/>
      <c r="E690" s="441"/>
      <c r="F690" s="441"/>
      <c r="G690" s="441"/>
      <c r="H690" s="441"/>
      <c r="I690" s="442"/>
    </row>
    <row r="691" spans="1:11" s="153" customFormat="1" ht="15.75">
      <c r="A691" s="516" t="s">
        <v>140</v>
      </c>
      <c r="B691" s="517"/>
      <c r="C691" s="483" t="s">
        <v>11</v>
      </c>
      <c r="D691" s="484"/>
      <c r="E691" s="484"/>
      <c r="F691" s="484"/>
      <c r="G691" s="484"/>
      <c r="H691" s="484"/>
      <c r="I691" s="485"/>
    </row>
    <row r="692" spans="1:11" s="153" customFormat="1" ht="15.75">
      <c r="A692" s="468" t="s">
        <v>141</v>
      </c>
      <c r="B692" s="470" t="s">
        <v>142</v>
      </c>
      <c r="C692" s="470" t="s">
        <v>143</v>
      </c>
      <c r="D692" s="472" t="s">
        <v>144</v>
      </c>
      <c r="E692" s="474" t="s">
        <v>145</v>
      </c>
      <c r="F692" s="476" t="s">
        <v>146</v>
      </c>
      <c r="G692" s="477"/>
      <c r="H692" s="477"/>
      <c r="I692" s="478"/>
    </row>
    <row r="693" spans="1:11" s="153" customFormat="1" ht="32.25" thickBot="1">
      <c r="A693" s="515"/>
      <c r="B693" s="471"/>
      <c r="C693" s="471"/>
      <c r="D693" s="473"/>
      <c r="E693" s="475"/>
      <c r="F693" s="290" t="s">
        <v>147</v>
      </c>
      <c r="G693" s="290" t="s">
        <v>148</v>
      </c>
      <c r="H693" s="290" t="s">
        <v>149</v>
      </c>
      <c r="I693" s="291" t="s">
        <v>150</v>
      </c>
    </row>
    <row r="694" spans="1:11" s="153" customFormat="1" ht="17.25" thickTop="1" thickBot="1">
      <c r="A694" s="292"/>
      <c r="B694" s="292"/>
      <c r="C694" s="292"/>
      <c r="D694" s="293"/>
      <c r="E694" s="294"/>
      <c r="F694" s="292"/>
      <c r="G694" s="292"/>
      <c r="H694" s="292"/>
      <c r="I694" s="292"/>
    </row>
    <row r="695" spans="1:11" s="153" customFormat="1" ht="16.5" thickTop="1">
      <c r="A695" s="206" t="s">
        <v>153</v>
      </c>
      <c r="B695" s="300" t="s">
        <v>223</v>
      </c>
      <c r="C695" s="301" t="s">
        <v>184</v>
      </c>
      <c r="D695" s="235">
        <v>0.88683000000000001</v>
      </c>
      <c r="E695" s="289">
        <v>60223.899999999994</v>
      </c>
      <c r="F695" s="302" t="str">
        <f t="shared" ref="F695:F708" si="151">IF(A695="MO",D695*E695,"")</f>
        <v/>
      </c>
      <c r="G695" s="302">
        <f t="shared" ref="G695:G708" si="152">IF(A695="MA",D695*E695,"")</f>
        <v>53408.361236999997</v>
      </c>
      <c r="H695" s="302" t="str">
        <f t="shared" ref="H695:H708" si="153">IF(A695="HE",D695*E695,"")</f>
        <v/>
      </c>
      <c r="I695" s="303" t="str">
        <f t="shared" ref="I695:I708" si="154">IF(A695="OT",D695*E695,"")</f>
        <v/>
      </c>
      <c r="K695" s="244"/>
    </row>
    <row r="696" spans="1:11" s="153" customFormat="1" ht="15.75">
      <c r="A696" s="206" t="s">
        <v>153</v>
      </c>
      <c r="B696" s="304" t="s">
        <v>224</v>
      </c>
      <c r="C696" s="230" t="s">
        <v>27</v>
      </c>
      <c r="D696" s="231">
        <v>1.9003500000000002</v>
      </c>
      <c r="E696" s="232">
        <v>26827.01</v>
      </c>
      <c r="F696" s="302" t="str">
        <f t="shared" si="151"/>
        <v/>
      </c>
      <c r="G696" s="302">
        <f t="shared" si="152"/>
        <v>50980.708453500003</v>
      </c>
      <c r="H696" s="302" t="str">
        <f t="shared" si="153"/>
        <v/>
      </c>
      <c r="I696" s="303" t="str">
        <f t="shared" si="154"/>
        <v/>
      </c>
      <c r="K696" s="244"/>
    </row>
    <row r="697" spans="1:11" s="153" customFormat="1" ht="15.75">
      <c r="A697" s="166" t="s">
        <v>153</v>
      </c>
      <c r="B697" s="304" t="s">
        <v>225</v>
      </c>
      <c r="C697" s="230" t="s">
        <v>184</v>
      </c>
      <c r="D697" s="231">
        <v>19.003499999999999</v>
      </c>
      <c r="E697" s="232">
        <v>8759.84</v>
      </c>
      <c r="F697" s="302" t="str">
        <f t="shared" si="151"/>
        <v/>
      </c>
      <c r="G697" s="302">
        <f t="shared" si="152"/>
        <v>166467.61943999998</v>
      </c>
      <c r="H697" s="302" t="str">
        <f t="shared" si="153"/>
        <v/>
      </c>
      <c r="I697" s="303" t="str">
        <f t="shared" si="154"/>
        <v/>
      </c>
      <c r="K697" s="244"/>
    </row>
    <row r="698" spans="1:11" s="153" customFormat="1" ht="15.75">
      <c r="A698" s="166" t="s">
        <v>153</v>
      </c>
      <c r="B698" s="304" t="s">
        <v>226</v>
      </c>
      <c r="C698" s="230" t="s">
        <v>184</v>
      </c>
      <c r="D698" s="231">
        <v>133.02450000000002</v>
      </c>
      <c r="E698" s="232">
        <f>+[8]ACERO!$C$24</f>
        <v>4401</v>
      </c>
      <c r="F698" s="302" t="str">
        <f t="shared" si="151"/>
        <v/>
      </c>
      <c r="G698" s="302">
        <f t="shared" si="152"/>
        <v>585440.8245000001</v>
      </c>
      <c r="H698" s="302" t="str">
        <f t="shared" si="153"/>
        <v/>
      </c>
      <c r="I698" s="303" t="str">
        <f t="shared" si="154"/>
        <v/>
      </c>
      <c r="K698" s="244"/>
    </row>
    <row r="699" spans="1:11" s="153" customFormat="1" ht="15.75">
      <c r="A699" s="206" t="s">
        <v>163</v>
      </c>
      <c r="B699" s="304" t="s">
        <v>227</v>
      </c>
      <c r="C699" s="168" t="s">
        <v>181</v>
      </c>
      <c r="D699" s="169">
        <v>126.69</v>
      </c>
      <c r="E699" s="170">
        <v>109.49799999999999</v>
      </c>
      <c r="F699" s="302" t="str">
        <f t="shared" si="151"/>
        <v/>
      </c>
      <c r="G699" s="302" t="str">
        <f t="shared" si="152"/>
        <v/>
      </c>
      <c r="H699" s="302" t="str">
        <f t="shared" si="153"/>
        <v/>
      </c>
      <c r="I699" s="303">
        <f t="shared" si="154"/>
        <v>13872.301619999998</v>
      </c>
      <c r="K699" s="244"/>
    </row>
    <row r="700" spans="1:11" s="153" customFormat="1" ht="31.5">
      <c r="A700" s="305" t="s">
        <v>156</v>
      </c>
      <c r="B700" s="304" t="s">
        <v>197</v>
      </c>
      <c r="C700" s="168" t="s">
        <v>152</v>
      </c>
      <c r="D700" s="169">
        <v>5.720930232558139</v>
      </c>
      <c r="E700" s="194">
        <f>+VLOOKUP(B700,[8]Cuadrillas!$A$65:$E$79,5,0)</f>
        <v>158219.35909451853</v>
      </c>
      <c r="F700" s="302">
        <f t="shared" si="151"/>
        <v>905161.91481980355</v>
      </c>
      <c r="G700" s="302" t="str">
        <f t="shared" si="152"/>
        <v/>
      </c>
      <c r="H700" s="302" t="str">
        <f t="shared" si="153"/>
        <v/>
      </c>
      <c r="I700" s="303" t="str">
        <f t="shared" si="154"/>
        <v/>
      </c>
      <c r="K700" s="244"/>
    </row>
    <row r="701" spans="1:11" s="153" customFormat="1" ht="15.75">
      <c r="A701" s="166" t="s">
        <v>151</v>
      </c>
      <c r="B701" s="304" t="s">
        <v>160</v>
      </c>
      <c r="C701" s="168" t="s">
        <v>228</v>
      </c>
      <c r="D701" s="169">
        <v>3.69</v>
      </c>
      <c r="E701" s="170">
        <v>6409.0697674418607</v>
      </c>
      <c r="F701" s="302" t="str">
        <f t="shared" si="151"/>
        <v/>
      </c>
      <c r="G701" s="302" t="str">
        <f t="shared" si="152"/>
        <v/>
      </c>
      <c r="H701" s="302">
        <f t="shared" si="153"/>
        <v>23649.467441860466</v>
      </c>
      <c r="I701" s="303" t="str">
        <f t="shared" si="154"/>
        <v/>
      </c>
      <c r="K701" s="244"/>
    </row>
    <row r="702" spans="1:11" s="153" customFormat="1" ht="15.75">
      <c r="A702" s="166" t="s">
        <v>151</v>
      </c>
      <c r="B702" s="304" t="s">
        <v>229</v>
      </c>
      <c r="C702" s="168" t="s">
        <v>228</v>
      </c>
      <c r="D702" s="169">
        <v>3.69</v>
      </c>
      <c r="E702" s="170">
        <v>6409.0697674418607</v>
      </c>
      <c r="F702" s="302" t="str">
        <f t="shared" si="151"/>
        <v/>
      </c>
      <c r="G702" s="302" t="str">
        <f t="shared" si="152"/>
        <v/>
      </c>
      <c r="H702" s="302">
        <f t="shared" si="153"/>
        <v>23649.467441860466</v>
      </c>
      <c r="I702" s="303" t="str">
        <f t="shared" si="154"/>
        <v/>
      </c>
      <c r="K702" s="244"/>
    </row>
    <row r="703" spans="1:11" s="153" customFormat="1" ht="15.75">
      <c r="A703" s="166" t="s">
        <v>151</v>
      </c>
      <c r="B703" s="304" t="s">
        <v>230</v>
      </c>
      <c r="C703" s="168" t="s">
        <v>152</v>
      </c>
      <c r="D703" s="169">
        <v>0.41000000000000003</v>
      </c>
      <c r="E703" s="170">
        <v>65698.799999999988</v>
      </c>
      <c r="F703" s="302" t="str">
        <f t="shared" si="151"/>
        <v/>
      </c>
      <c r="G703" s="302" t="str">
        <f t="shared" si="152"/>
        <v/>
      </c>
      <c r="H703" s="302">
        <f t="shared" si="153"/>
        <v>26936.507999999998</v>
      </c>
      <c r="I703" s="303" t="str">
        <f t="shared" si="154"/>
        <v/>
      </c>
      <c r="K703" s="244"/>
    </row>
    <row r="704" spans="1:11" s="153" customFormat="1" ht="15.75">
      <c r="A704" s="166" t="s">
        <v>151</v>
      </c>
      <c r="B704" s="304" t="s">
        <v>231</v>
      </c>
      <c r="C704" s="168" t="s">
        <v>152</v>
      </c>
      <c r="D704" s="169">
        <v>0.82</v>
      </c>
      <c r="E704" s="170">
        <v>54748.999999999993</v>
      </c>
      <c r="F704" s="302" t="str">
        <f t="shared" si="151"/>
        <v/>
      </c>
      <c r="G704" s="302" t="str">
        <f t="shared" si="152"/>
        <v/>
      </c>
      <c r="H704" s="302">
        <f t="shared" si="153"/>
        <v>44894.179999999993</v>
      </c>
      <c r="I704" s="303" t="str">
        <f t="shared" si="154"/>
        <v/>
      </c>
      <c r="K704" s="244"/>
    </row>
    <row r="705" spans="1:11" s="153" customFormat="1" ht="15.75">
      <c r="A705" s="166" t="s">
        <v>151</v>
      </c>
      <c r="B705" s="304" t="s">
        <v>232</v>
      </c>
      <c r="C705" s="168" t="s">
        <v>152</v>
      </c>
      <c r="D705" s="169">
        <v>0.98399999999999999</v>
      </c>
      <c r="E705" s="170">
        <v>27374.499999999996</v>
      </c>
      <c r="F705" s="302" t="str">
        <f t="shared" si="151"/>
        <v/>
      </c>
      <c r="G705" s="302" t="str">
        <f t="shared" si="152"/>
        <v/>
      </c>
      <c r="H705" s="302">
        <f t="shared" si="153"/>
        <v>26936.507999999994</v>
      </c>
      <c r="I705" s="303" t="str">
        <f t="shared" si="154"/>
        <v/>
      </c>
      <c r="K705" s="244"/>
    </row>
    <row r="706" spans="1:11" s="153" customFormat="1" ht="15.75">
      <c r="A706" s="206" t="s">
        <v>156</v>
      </c>
      <c r="B706" s="304" t="s">
        <v>233</v>
      </c>
      <c r="C706" s="168" t="s">
        <v>228</v>
      </c>
      <c r="D706" s="169">
        <v>1.23</v>
      </c>
      <c r="E706" s="170">
        <v>6409.0697674418607</v>
      </c>
      <c r="F706" s="302">
        <f t="shared" si="151"/>
        <v>7883.1558139534882</v>
      </c>
      <c r="G706" s="302" t="str">
        <f t="shared" si="152"/>
        <v/>
      </c>
      <c r="H706" s="302" t="str">
        <f t="shared" si="153"/>
        <v/>
      </c>
      <c r="I706" s="303" t="str">
        <f t="shared" si="154"/>
        <v/>
      </c>
      <c r="K706" s="244"/>
    </row>
    <row r="707" spans="1:11" s="153" customFormat="1" ht="15.75">
      <c r="A707" s="206" t="s">
        <v>163</v>
      </c>
      <c r="B707" s="304" t="s">
        <v>234</v>
      </c>
      <c r="C707" s="168" t="s">
        <v>235</v>
      </c>
      <c r="D707" s="169">
        <v>2.46</v>
      </c>
      <c r="E707" s="170">
        <v>1806.7169999999999</v>
      </c>
      <c r="F707" s="302" t="str">
        <f t="shared" si="151"/>
        <v/>
      </c>
      <c r="G707" s="302" t="str">
        <f t="shared" si="152"/>
        <v/>
      </c>
      <c r="H707" s="302" t="str">
        <f t="shared" si="153"/>
        <v/>
      </c>
      <c r="I707" s="303">
        <f t="shared" si="154"/>
        <v>4444.5238199999994</v>
      </c>
      <c r="K707" s="244"/>
    </row>
    <row r="708" spans="1:11" s="153" customFormat="1" ht="15.75">
      <c r="A708" s="166"/>
      <c r="B708" s="167"/>
      <c r="C708" s="230"/>
      <c r="D708" s="231"/>
      <c r="E708" s="232"/>
      <c r="F708" s="302" t="str">
        <f t="shared" si="151"/>
        <v/>
      </c>
      <c r="G708" s="302" t="str">
        <f t="shared" si="152"/>
        <v/>
      </c>
      <c r="H708" s="302" t="str">
        <f t="shared" si="153"/>
        <v/>
      </c>
      <c r="I708" s="303" t="str">
        <f t="shared" si="154"/>
        <v/>
      </c>
    </row>
    <row r="709" spans="1:11" s="153" customFormat="1" ht="16.5" thickBot="1">
      <c r="A709" s="306"/>
      <c r="B709" s="307"/>
      <c r="C709" s="224">
        <f>ROUND(SUM(F709:I709),0)</f>
        <v>1933726</v>
      </c>
      <c r="D709" s="225" t="str">
        <f>+C691</f>
        <v>m</v>
      </c>
      <c r="E709" s="226"/>
      <c r="F709" s="268">
        <f>SUM(F695:F708)</f>
        <v>913045.07063375704</v>
      </c>
      <c r="G709" s="268">
        <f>SUM(G695:G708)</f>
        <v>856297.51363050006</v>
      </c>
      <c r="H709" s="268">
        <f>SUM(H695:H708)</f>
        <v>146066.13088372091</v>
      </c>
      <c r="I709" s="269">
        <f>SUM(I695:I708)</f>
        <v>18316.825439999997</v>
      </c>
    </row>
    <row r="710" spans="1:11" ht="16.5" thickTop="1" thickBot="1"/>
    <row r="711" spans="1:11" s="153" customFormat="1" ht="16.5" thickTop="1">
      <c r="A711" s="498" t="s">
        <v>138</v>
      </c>
      <c r="B711" s="499"/>
      <c r="C711" s="418">
        <v>7.04</v>
      </c>
      <c r="D711" s="419"/>
      <c r="E711" s="419"/>
      <c r="F711" s="419"/>
      <c r="G711" s="419"/>
      <c r="H711" s="419"/>
      <c r="I711" s="420"/>
    </row>
    <row r="712" spans="1:11" s="153" customFormat="1" ht="15.6" customHeight="1">
      <c r="A712" s="516" t="s">
        <v>139</v>
      </c>
      <c r="B712" s="517"/>
      <c r="C712" s="440" t="s">
        <v>71</v>
      </c>
      <c r="D712" s="441"/>
      <c r="E712" s="441"/>
      <c r="F712" s="441"/>
      <c r="G712" s="441"/>
      <c r="H712" s="441"/>
      <c r="I712" s="442"/>
    </row>
    <row r="713" spans="1:11" s="153" customFormat="1" ht="15.75">
      <c r="A713" s="516" t="s">
        <v>140</v>
      </c>
      <c r="B713" s="517"/>
      <c r="C713" s="483" t="s">
        <v>11</v>
      </c>
      <c r="D713" s="484"/>
      <c r="E713" s="484"/>
      <c r="F713" s="484"/>
      <c r="G713" s="484"/>
      <c r="H713" s="484"/>
      <c r="I713" s="485"/>
    </row>
    <row r="714" spans="1:11" s="153" customFormat="1" ht="15.75">
      <c r="A714" s="468" t="s">
        <v>141</v>
      </c>
      <c r="B714" s="470" t="s">
        <v>142</v>
      </c>
      <c r="C714" s="470" t="s">
        <v>143</v>
      </c>
      <c r="D714" s="472" t="s">
        <v>144</v>
      </c>
      <c r="E714" s="474" t="s">
        <v>145</v>
      </c>
      <c r="F714" s="476" t="s">
        <v>146</v>
      </c>
      <c r="G714" s="477"/>
      <c r="H714" s="477"/>
      <c r="I714" s="478"/>
    </row>
    <row r="715" spans="1:11" s="153" customFormat="1" ht="32.25" thickBot="1">
      <c r="A715" s="515"/>
      <c r="B715" s="471"/>
      <c r="C715" s="471"/>
      <c r="D715" s="473"/>
      <c r="E715" s="475"/>
      <c r="F715" s="290" t="s">
        <v>147</v>
      </c>
      <c r="G715" s="290" t="s">
        <v>148</v>
      </c>
      <c r="H715" s="290" t="s">
        <v>149</v>
      </c>
      <c r="I715" s="291" t="s">
        <v>150</v>
      </c>
    </row>
    <row r="716" spans="1:11" s="153" customFormat="1" ht="17.25" thickTop="1" thickBot="1">
      <c r="A716" s="292"/>
      <c r="B716" s="292"/>
      <c r="C716" s="292"/>
      <c r="D716" s="293"/>
      <c r="E716" s="294"/>
      <c r="F716" s="292"/>
      <c r="G716" s="292"/>
      <c r="H716" s="292"/>
      <c r="I716" s="292"/>
    </row>
    <row r="717" spans="1:11" s="153" customFormat="1" ht="16.5" thickTop="1">
      <c r="A717" s="206" t="s">
        <v>153</v>
      </c>
      <c r="B717" s="300" t="s">
        <v>223</v>
      </c>
      <c r="C717" s="301" t="s">
        <v>184</v>
      </c>
      <c r="D717" s="235">
        <v>0.88683000000000001</v>
      </c>
      <c r="E717" s="289">
        <v>60223.899999999994</v>
      </c>
      <c r="F717" s="302" t="str">
        <f t="shared" ref="F717:F730" si="155">IF(A717="MO",D717*E717,"")</f>
        <v/>
      </c>
      <c r="G717" s="302">
        <f t="shared" ref="G717:G730" si="156">IF(A717="MA",D717*E717,"")</f>
        <v>53408.361236999997</v>
      </c>
      <c r="H717" s="302" t="str">
        <f t="shared" ref="H717:H730" si="157">IF(A717="HE",D717*E717,"")</f>
        <v/>
      </c>
      <c r="I717" s="303" t="str">
        <f t="shared" ref="I717:I730" si="158">IF(A717="OT",D717*E717,"")</f>
        <v/>
      </c>
    </row>
    <row r="718" spans="1:11" s="153" customFormat="1" ht="15.75">
      <c r="A718" s="206" t="s">
        <v>153</v>
      </c>
      <c r="B718" s="304" t="s">
        <v>224</v>
      </c>
      <c r="C718" s="230" t="s">
        <v>27</v>
      </c>
      <c r="D718" s="231">
        <v>1.9003500000000002</v>
      </c>
      <c r="E718" s="232">
        <v>26827.01</v>
      </c>
      <c r="F718" s="302" t="str">
        <f t="shared" si="155"/>
        <v/>
      </c>
      <c r="G718" s="302">
        <f t="shared" si="156"/>
        <v>50980.708453500003</v>
      </c>
      <c r="H718" s="302" t="str">
        <f t="shared" si="157"/>
        <v/>
      </c>
      <c r="I718" s="303" t="str">
        <f t="shared" si="158"/>
        <v/>
      </c>
    </row>
    <row r="719" spans="1:11" s="153" customFormat="1" ht="15.75">
      <c r="A719" s="166" t="s">
        <v>153</v>
      </c>
      <c r="B719" s="304" t="s">
        <v>225</v>
      </c>
      <c r="C719" s="230" t="s">
        <v>184</v>
      </c>
      <c r="D719" s="231">
        <v>19.003499999999999</v>
      </c>
      <c r="E719" s="232">
        <v>8759.84</v>
      </c>
      <c r="F719" s="302" t="str">
        <f t="shared" si="155"/>
        <v/>
      </c>
      <c r="G719" s="302">
        <f t="shared" si="156"/>
        <v>166467.61943999998</v>
      </c>
      <c r="H719" s="302" t="str">
        <f t="shared" si="157"/>
        <v/>
      </c>
      <c r="I719" s="303" t="str">
        <f t="shared" si="158"/>
        <v/>
      </c>
    </row>
    <row r="720" spans="1:11" s="153" customFormat="1" ht="15.75">
      <c r="A720" s="166" t="s">
        <v>153</v>
      </c>
      <c r="B720" s="304" t="s">
        <v>226</v>
      </c>
      <c r="C720" s="230" t="s">
        <v>184</v>
      </c>
      <c r="D720" s="231">
        <v>184</v>
      </c>
      <c r="E720" s="232">
        <v>4401</v>
      </c>
      <c r="F720" s="302" t="str">
        <f t="shared" si="155"/>
        <v/>
      </c>
      <c r="G720" s="302">
        <f t="shared" si="156"/>
        <v>809784</v>
      </c>
      <c r="H720" s="302" t="str">
        <f t="shared" si="157"/>
        <v/>
      </c>
      <c r="I720" s="303" t="str">
        <f t="shared" si="158"/>
        <v/>
      </c>
    </row>
    <row r="721" spans="1:9" s="153" customFormat="1" ht="15.75">
      <c r="A721" s="206" t="s">
        <v>163</v>
      </c>
      <c r="B721" s="304" t="s">
        <v>227</v>
      </c>
      <c r="C721" s="168" t="s">
        <v>181</v>
      </c>
      <c r="D721" s="169">
        <v>126.69</v>
      </c>
      <c r="E721" s="170">
        <v>109.49799999999999</v>
      </c>
      <c r="F721" s="302" t="str">
        <f t="shared" si="155"/>
        <v/>
      </c>
      <c r="G721" s="302" t="str">
        <f t="shared" si="156"/>
        <v/>
      </c>
      <c r="H721" s="302" t="str">
        <f t="shared" si="157"/>
        <v/>
      </c>
      <c r="I721" s="303">
        <f t="shared" si="158"/>
        <v>13872.301619999998</v>
      </c>
    </row>
    <row r="722" spans="1:9" s="153" customFormat="1" ht="31.5">
      <c r="A722" s="305" t="s">
        <v>156</v>
      </c>
      <c r="B722" s="304" t="s">
        <v>197</v>
      </c>
      <c r="C722" s="168" t="s">
        <v>152</v>
      </c>
      <c r="D722" s="169">
        <v>5.720930232558139</v>
      </c>
      <c r="E722" s="194">
        <f>+VLOOKUP(B722,[8]Cuadrillas!$A$65:$E$79,5,0)</f>
        <v>158219.35909451853</v>
      </c>
      <c r="F722" s="302">
        <f t="shared" si="155"/>
        <v>905161.91481980355</v>
      </c>
      <c r="G722" s="302" t="str">
        <f t="shared" si="156"/>
        <v/>
      </c>
      <c r="H722" s="302" t="str">
        <f t="shared" si="157"/>
        <v/>
      </c>
      <c r="I722" s="303" t="str">
        <f t="shared" si="158"/>
        <v/>
      </c>
    </row>
    <row r="723" spans="1:9" s="153" customFormat="1" ht="15.75">
      <c r="A723" s="166" t="s">
        <v>151</v>
      </c>
      <c r="B723" s="304" t="s">
        <v>160</v>
      </c>
      <c r="C723" s="168" t="s">
        <v>228</v>
      </c>
      <c r="D723" s="169">
        <v>3.69</v>
      </c>
      <c r="E723" s="170">
        <v>6409.0697674418607</v>
      </c>
      <c r="F723" s="302" t="str">
        <f t="shared" si="155"/>
        <v/>
      </c>
      <c r="G723" s="302" t="str">
        <f t="shared" si="156"/>
        <v/>
      </c>
      <c r="H723" s="302">
        <f t="shared" si="157"/>
        <v>23649.467441860466</v>
      </c>
      <c r="I723" s="303" t="str">
        <f t="shared" si="158"/>
        <v/>
      </c>
    </row>
    <row r="724" spans="1:9" s="153" customFormat="1" ht="15.75">
      <c r="A724" s="166" t="s">
        <v>151</v>
      </c>
      <c r="B724" s="304" t="s">
        <v>229</v>
      </c>
      <c r="C724" s="168" t="s">
        <v>228</v>
      </c>
      <c r="D724" s="169">
        <v>3.69</v>
      </c>
      <c r="E724" s="170">
        <v>6409.0697674418607</v>
      </c>
      <c r="F724" s="302" t="str">
        <f t="shared" si="155"/>
        <v/>
      </c>
      <c r="G724" s="302" t="str">
        <f t="shared" si="156"/>
        <v/>
      </c>
      <c r="H724" s="302">
        <f t="shared" si="157"/>
        <v>23649.467441860466</v>
      </c>
      <c r="I724" s="303" t="str">
        <f t="shared" si="158"/>
        <v/>
      </c>
    </row>
    <row r="725" spans="1:9" s="153" customFormat="1" ht="15.75">
      <c r="A725" s="166" t="s">
        <v>151</v>
      </c>
      <c r="B725" s="304" t="s">
        <v>230</v>
      </c>
      <c r="C725" s="168" t="s">
        <v>152</v>
      </c>
      <c r="D725" s="169">
        <v>0.41000000000000003</v>
      </c>
      <c r="E725" s="170">
        <v>65698.799999999988</v>
      </c>
      <c r="F725" s="302" t="str">
        <f t="shared" si="155"/>
        <v/>
      </c>
      <c r="G725" s="302" t="str">
        <f t="shared" si="156"/>
        <v/>
      </c>
      <c r="H725" s="302">
        <f t="shared" si="157"/>
        <v>26936.507999999998</v>
      </c>
      <c r="I725" s="303" t="str">
        <f t="shared" si="158"/>
        <v/>
      </c>
    </row>
    <row r="726" spans="1:9" s="153" customFormat="1" ht="15.75">
      <c r="A726" s="166" t="s">
        <v>151</v>
      </c>
      <c r="B726" s="304" t="s">
        <v>231</v>
      </c>
      <c r="C726" s="168" t="s">
        <v>152</v>
      </c>
      <c r="D726" s="169">
        <v>0.82</v>
      </c>
      <c r="E726" s="170">
        <v>54748.999999999993</v>
      </c>
      <c r="F726" s="302" t="str">
        <f t="shared" si="155"/>
        <v/>
      </c>
      <c r="G726" s="302" t="str">
        <f t="shared" si="156"/>
        <v/>
      </c>
      <c r="H726" s="302">
        <f t="shared" si="157"/>
        <v>44894.179999999993</v>
      </c>
      <c r="I726" s="303" t="str">
        <f t="shared" si="158"/>
        <v/>
      </c>
    </row>
    <row r="727" spans="1:9" s="153" customFormat="1" ht="15.75">
      <c r="A727" s="166" t="s">
        <v>151</v>
      </c>
      <c r="B727" s="304" t="s">
        <v>232</v>
      </c>
      <c r="C727" s="168" t="s">
        <v>152</v>
      </c>
      <c r="D727" s="169">
        <v>0.98399999999999999</v>
      </c>
      <c r="E727" s="170">
        <v>27374.499999999996</v>
      </c>
      <c r="F727" s="302" t="str">
        <f t="shared" si="155"/>
        <v/>
      </c>
      <c r="G727" s="302" t="str">
        <f t="shared" si="156"/>
        <v/>
      </c>
      <c r="H727" s="302">
        <f t="shared" si="157"/>
        <v>26936.507999999994</v>
      </c>
      <c r="I727" s="303" t="str">
        <f t="shared" si="158"/>
        <v/>
      </c>
    </row>
    <row r="728" spans="1:9" s="153" customFormat="1" ht="15.75">
      <c r="A728" s="206" t="s">
        <v>156</v>
      </c>
      <c r="B728" s="304" t="s">
        <v>233</v>
      </c>
      <c r="C728" s="168" t="s">
        <v>228</v>
      </c>
      <c r="D728" s="169">
        <v>1.23</v>
      </c>
      <c r="E728" s="170">
        <v>6409.0697674418607</v>
      </c>
      <c r="F728" s="302">
        <f t="shared" si="155"/>
        <v>7883.1558139534882</v>
      </c>
      <c r="G728" s="302" t="str">
        <f t="shared" si="156"/>
        <v/>
      </c>
      <c r="H728" s="302" t="str">
        <f t="shared" si="157"/>
        <v/>
      </c>
      <c r="I728" s="303" t="str">
        <f t="shared" si="158"/>
        <v/>
      </c>
    </row>
    <row r="729" spans="1:9" s="153" customFormat="1" ht="15.75">
      <c r="A729" s="206" t="s">
        <v>163</v>
      </c>
      <c r="B729" s="304" t="s">
        <v>234</v>
      </c>
      <c r="C729" s="168" t="s">
        <v>235</v>
      </c>
      <c r="D729" s="169">
        <v>2.46</v>
      </c>
      <c r="E729" s="170">
        <v>1650</v>
      </c>
      <c r="F729" s="302" t="str">
        <f t="shared" si="155"/>
        <v/>
      </c>
      <c r="G729" s="302" t="str">
        <f t="shared" si="156"/>
        <v/>
      </c>
      <c r="H729" s="302" t="str">
        <f t="shared" si="157"/>
        <v/>
      </c>
      <c r="I729" s="303">
        <f t="shared" si="158"/>
        <v>4059</v>
      </c>
    </row>
    <row r="730" spans="1:9" s="153" customFormat="1" ht="15.75">
      <c r="A730" s="166"/>
      <c r="B730" s="167"/>
      <c r="C730" s="230"/>
      <c r="D730" s="231"/>
      <c r="E730" s="232"/>
      <c r="F730" s="302" t="str">
        <f t="shared" si="155"/>
        <v/>
      </c>
      <c r="G730" s="302" t="str">
        <f t="shared" si="156"/>
        <v/>
      </c>
      <c r="H730" s="302" t="str">
        <f t="shared" si="157"/>
        <v/>
      </c>
      <c r="I730" s="303" t="str">
        <f t="shared" si="158"/>
        <v/>
      </c>
    </row>
    <row r="731" spans="1:9" s="153" customFormat="1" ht="16.5" thickBot="1">
      <c r="A731" s="306"/>
      <c r="B731" s="307"/>
      <c r="C731" s="224">
        <f>ROUND(SUM(F731:I731),0)</f>
        <v>2157683</v>
      </c>
      <c r="D731" s="225" t="str">
        <f>+C713</f>
        <v>m</v>
      </c>
      <c r="E731" s="226"/>
      <c r="F731" s="268">
        <f>SUM(F717:F730)</f>
        <v>913045.07063375704</v>
      </c>
      <c r="G731" s="268">
        <f>SUM(G717:G730)</f>
        <v>1080640.6891305</v>
      </c>
      <c r="H731" s="268">
        <f>SUM(H717:H730)</f>
        <v>146066.13088372091</v>
      </c>
      <c r="I731" s="269">
        <f>SUM(I717:I730)</f>
        <v>17931.301619999998</v>
      </c>
    </row>
    <row r="732" spans="1:9" ht="16.5" thickTop="1" thickBot="1"/>
    <row r="733" spans="1:9" s="153" customFormat="1" ht="16.5" thickTop="1">
      <c r="A733" s="393" t="s">
        <v>138</v>
      </c>
      <c r="B733" s="394"/>
      <c r="C733" s="418">
        <v>7.05</v>
      </c>
      <c r="D733" s="419"/>
      <c r="E733" s="419"/>
      <c r="F733" s="419"/>
      <c r="G733" s="419"/>
      <c r="H733" s="419"/>
      <c r="I733" s="420"/>
    </row>
    <row r="734" spans="1:9" s="153" customFormat="1" ht="15.6" customHeight="1">
      <c r="A734" s="398" t="s">
        <v>139</v>
      </c>
      <c r="B734" s="399"/>
      <c r="C734" s="400" t="s">
        <v>72</v>
      </c>
      <c r="D734" s="401"/>
      <c r="E734" s="401"/>
      <c r="F734" s="401"/>
      <c r="G734" s="401"/>
      <c r="H734" s="401"/>
      <c r="I734" s="402"/>
    </row>
    <row r="735" spans="1:9" s="153" customFormat="1" ht="15.75">
      <c r="A735" s="398" t="s">
        <v>140</v>
      </c>
      <c r="B735" s="399"/>
      <c r="C735" s="400" t="s">
        <v>15</v>
      </c>
      <c r="D735" s="401"/>
      <c r="E735" s="401"/>
      <c r="F735" s="401"/>
      <c r="G735" s="401"/>
      <c r="H735" s="401"/>
      <c r="I735" s="402"/>
    </row>
    <row r="736" spans="1:9" s="153" customFormat="1" ht="15.75">
      <c r="A736" s="403" t="s">
        <v>141</v>
      </c>
      <c r="B736" s="405" t="s">
        <v>142</v>
      </c>
      <c r="C736" s="406" t="s">
        <v>143</v>
      </c>
      <c r="D736" s="408" t="s">
        <v>144</v>
      </c>
      <c r="E736" s="410" t="s">
        <v>145</v>
      </c>
      <c r="F736" s="412" t="s">
        <v>146</v>
      </c>
      <c r="G736" s="413"/>
      <c r="H736" s="413"/>
      <c r="I736" s="414"/>
    </row>
    <row r="737" spans="1:9" s="153" customFormat="1" ht="32.25" thickBot="1">
      <c r="A737" s="404"/>
      <c r="B737" s="406"/>
      <c r="C737" s="407"/>
      <c r="D737" s="409"/>
      <c r="E737" s="411"/>
      <c r="F737" s="154" t="s">
        <v>147</v>
      </c>
      <c r="G737" s="154" t="s">
        <v>148</v>
      </c>
      <c r="H737" s="154" t="s">
        <v>149</v>
      </c>
      <c r="I737" s="155" t="s">
        <v>150</v>
      </c>
    </row>
    <row r="738" spans="1:9" s="153" customFormat="1" ht="17.25" thickTop="1" thickBot="1">
      <c r="A738" s="156"/>
      <c r="B738" s="156"/>
      <c r="C738" s="156"/>
      <c r="D738" s="157"/>
      <c r="E738" s="158"/>
      <c r="F738" s="156"/>
      <c r="G738" s="156"/>
      <c r="H738" s="156"/>
      <c r="I738" s="156"/>
    </row>
    <row r="739" spans="1:9" s="153" customFormat="1" ht="16.5" thickTop="1">
      <c r="A739" s="159" t="s">
        <v>153</v>
      </c>
      <c r="B739" s="167" t="s">
        <v>220</v>
      </c>
      <c r="C739" s="161" t="s">
        <v>184</v>
      </c>
      <c r="D739" s="162">
        <v>0.20600000000000002</v>
      </c>
      <c r="E739" s="170">
        <v>5056.3617000000004</v>
      </c>
      <c r="F739" s="164" t="str">
        <f t="shared" ref="F739:F747" si="159">IF(A739="MO",D739*E739,"")</f>
        <v/>
      </c>
      <c r="G739" s="164">
        <f t="shared" ref="G739:G747" si="160">IF(A739="MA",D739*E739,"")</f>
        <v>1041.6105102000001</v>
      </c>
      <c r="H739" s="164" t="str">
        <f t="shared" ref="H739:H747" si="161">IF(A739="HE",D739*E739,"")</f>
        <v/>
      </c>
      <c r="I739" s="165" t="str">
        <f t="shared" ref="I739:I747" si="162">IF(A739="OT",D739*E739,"")</f>
        <v/>
      </c>
    </row>
    <row r="740" spans="1:9" s="153" customFormat="1" ht="31.5">
      <c r="A740" s="166" t="s">
        <v>153</v>
      </c>
      <c r="B740" s="167" t="s">
        <v>185</v>
      </c>
      <c r="C740" s="168" t="s">
        <v>27</v>
      </c>
      <c r="D740" s="169">
        <v>0.18024999999999999</v>
      </c>
      <c r="E740" s="194">
        <f>+VLOOKUP(B740,[8]CONCRETO!$B$187:$D$195,3,0)</f>
        <v>430699</v>
      </c>
      <c r="F740" s="171" t="str">
        <f t="shared" si="159"/>
        <v/>
      </c>
      <c r="G740" s="171">
        <f t="shared" si="160"/>
        <v>77633.494749999998</v>
      </c>
      <c r="H740" s="171" t="str">
        <f t="shared" si="161"/>
        <v/>
      </c>
      <c r="I740" s="172" t="str">
        <f t="shared" si="162"/>
        <v/>
      </c>
    </row>
    <row r="741" spans="1:9" s="153" customFormat="1" ht="15.75">
      <c r="A741" s="166" t="s">
        <v>153</v>
      </c>
      <c r="B741" s="167" t="s">
        <v>239</v>
      </c>
      <c r="C741" s="168" t="s">
        <v>184</v>
      </c>
      <c r="D741" s="169">
        <v>2.4</v>
      </c>
      <c r="E741" s="170">
        <v>3348.8982000000001</v>
      </c>
      <c r="F741" s="171" t="str">
        <f t="shared" si="159"/>
        <v/>
      </c>
      <c r="G741" s="171">
        <f t="shared" si="160"/>
        <v>8037.3556799999997</v>
      </c>
      <c r="H741" s="171" t="str">
        <f t="shared" si="161"/>
        <v/>
      </c>
      <c r="I741" s="172" t="str">
        <f t="shared" si="162"/>
        <v/>
      </c>
    </row>
    <row r="742" spans="1:9" s="153" customFormat="1" ht="15.75">
      <c r="A742" s="166" t="s">
        <v>153</v>
      </c>
      <c r="B742" s="167" t="s">
        <v>203</v>
      </c>
      <c r="C742" s="168" t="s">
        <v>184</v>
      </c>
      <c r="D742" s="169">
        <v>2.2999999999999998</v>
      </c>
      <c r="E742" s="170">
        <f>+[8]ACERO!$C$24</f>
        <v>4401</v>
      </c>
      <c r="F742" s="171" t="str">
        <f t="shared" si="159"/>
        <v/>
      </c>
      <c r="G742" s="171">
        <f t="shared" si="160"/>
        <v>10122.299999999999</v>
      </c>
      <c r="H742" s="171" t="str">
        <f t="shared" si="161"/>
        <v/>
      </c>
      <c r="I742" s="172" t="str">
        <f t="shared" si="162"/>
        <v/>
      </c>
    </row>
    <row r="743" spans="1:9" s="153" customFormat="1" ht="31.5">
      <c r="A743" s="166" t="s">
        <v>156</v>
      </c>
      <c r="B743" s="167" t="s">
        <v>183</v>
      </c>
      <c r="C743" s="168" t="s">
        <v>152</v>
      </c>
      <c r="D743" s="169">
        <v>6.6666666666666666E-2</v>
      </c>
      <c r="E743" s="194">
        <f>+VLOOKUP(B743,[8]Cuadrillas!$A$65:$E$79,5,0)</f>
        <v>330907.33907674078</v>
      </c>
      <c r="F743" s="171">
        <f t="shared" si="159"/>
        <v>22060.489271782717</v>
      </c>
      <c r="G743" s="171" t="str">
        <f t="shared" si="160"/>
        <v/>
      </c>
      <c r="H743" s="171" t="str">
        <f t="shared" si="161"/>
        <v/>
      </c>
      <c r="I743" s="172" t="str">
        <f t="shared" si="162"/>
        <v/>
      </c>
    </row>
    <row r="744" spans="1:9" s="153" customFormat="1" ht="15.75">
      <c r="A744" s="166" t="s">
        <v>151</v>
      </c>
      <c r="B744" s="167" t="s">
        <v>160</v>
      </c>
      <c r="C744" s="168" t="s">
        <v>157</v>
      </c>
      <c r="D744" s="169">
        <v>9.9999999999999992E-2</v>
      </c>
      <c r="E744" s="170">
        <v>12332.873019999999</v>
      </c>
      <c r="F744" s="171" t="str">
        <f t="shared" si="159"/>
        <v/>
      </c>
      <c r="G744" s="171" t="str">
        <f t="shared" si="160"/>
        <v/>
      </c>
      <c r="H744" s="171">
        <f t="shared" si="161"/>
        <v>1233.2873019999997</v>
      </c>
      <c r="I744" s="172" t="str">
        <f t="shared" si="162"/>
        <v/>
      </c>
    </row>
    <row r="745" spans="1:9" s="153" customFormat="1" ht="15.75">
      <c r="A745" s="166" t="s">
        <v>151</v>
      </c>
      <c r="B745" s="167" t="s">
        <v>240</v>
      </c>
      <c r="C745" s="168" t="s">
        <v>152</v>
      </c>
      <c r="D745" s="169">
        <v>6.6666666666666666E-2</v>
      </c>
      <c r="E745" s="170">
        <v>29919.300000000003</v>
      </c>
      <c r="F745" s="171" t="str">
        <f t="shared" si="159"/>
        <v/>
      </c>
      <c r="G745" s="171" t="str">
        <f t="shared" si="160"/>
        <v/>
      </c>
      <c r="H745" s="171">
        <f t="shared" si="161"/>
        <v>1994.6200000000001</v>
      </c>
      <c r="I745" s="172" t="str">
        <f t="shared" si="162"/>
        <v/>
      </c>
    </row>
    <row r="746" spans="1:9" s="153" customFormat="1" ht="15.75">
      <c r="A746" s="166" t="s">
        <v>151</v>
      </c>
      <c r="B746" s="167" t="s">
        <v>241</v>
      </c>
      <c r="C746" s="168" t="s">
        <v>152</v>
      </c>
      <c r="D746" s="169">
        <v>1</v>
      </c>
      <c r="E746" s="170">
        <v>1436.1264000000001</v>
      </c>
      <c r="F746" s="171" t="str">
        <f t="shared" si="159"/>
        <v/>
      </c>
      <c r="G746" s="171" t="str">
        <f t="shared" si="160"/>
        <v/>
      </c>
      <c r="H746" s="171">
        <f t="shared" si="161"/>
        <v>1436.1264000000001</v>
      </c>
      <c r="I746" s="172" t="str">
        <f t="shared" si="162"/>
        <v/>
      </c>
    </row>
    <row r="747" spans="1:9" s="153" customFormat="1" ht="15.75">
      <c r="A747" s="166"/>
      <c r="B747" s="186"/>
      <c r="C747" s="168"/>
      <c r="D747" s="169"/>
      <c r="E747" s="170"/>
      <c r="F747" s="171" t="str">
        <f t="shared" si="159"/>
        <v/>
      </c>
      <c r="G747" s="171" t="str">
        <f t="shared" si="160"/>
        <v/>
      </c>
      <c r="H747" s="171" t="str">
        <f t="shared" si="161"/>
        <v/>
      </c>
      <c r="I747" s="172" t="str">
        <f t="shared" si="162"/>
        <v/>
      </c>
    </row>
    <row r="748" spans="1:9" s="153" customFormat="1" ht="16.5" thickBot="1">
      <c r="A748" s="173"/>
      <c r="B748" s="174" t="s">
        <v>158</v>
      </c>
      <c r="C748" s="175">
        <f>ROUND(SUM(F748:I748),0)</f>
        <v>123559</v>
      </c>
      <c r="D748" s="176" t="str">
        <f>+C735</f>
        <v>m2</v>
      </c>
      <c r="E748" s="177"/>
      <c r="F748" s="178">
        <f>SUM(F739:F747)</f>
        <v>22060.489271782717</v>
      </c>
      <c r="G748" s="178">
        <f>SUM(G739:G747)</f>
        <v>96834.760940199994</v>
      </c>
      <c r="H748" s="178">
        <f>SUM(H739:H747)</f>
        <v>4664.0337019999997</v>
      </c>
      <c r="I748" s="179">
        <f>SUM(I739:I747)</f>
        <v>0</v>
      </c>
    </row>
    <row r="749" spans="1:9" ht="16.5" thickTop="1" thickBot="1"/>
    <row r="750" spans="1:9" s="153" customFormat="1" ht="16.5" thickTop="1">
      <c r="A750" s="496" t="s">
        <v>242</v>
      </c>
      <c r="B750" s="497"/>
      <c r="C750" s="418">
        <v>7.06</v>
      </c>
      <c r="D750" s="419"/>
      <c r="E750" s="419"/>
      <c r="F750" s="419"/>
      <c r="G750" s="419"/>
      <c r="H750" s="419"/>
      <c r="I750" s="420"/>
    </row>
    <row r="751" spans="1:9" s="153" customFormat="1" ht="15.6" customHeight="1">
      <c r="A751" s="398" t="s">
        <v>139</v>
      </c>
      <c r="B751" s="399"/>
      <c r="C751" s="400" t="s">
        <v>73</v>
      </c>
      <c r="D751" s="401"/>
      <c r="E751" s="401"/>
      <c r="F751" s="401"/>
      <c r="G751" s="401"/>
      <c r="H751" s="401"/>
      <c r="I751" s="402"/>
    </row>
    <row r="752" spans="1:9" s="153" customFormat="1" ht="15.75">
      <c r="A752" s="398" t="s">
        <v>140</v>
      </c>
      <c r="B752" s="399"/>
      <c r="C752" s="400" t="s">
        <v>15</v>
      </c>
      <c r="D752" s="401"/>
      <c r="E752" s="401"/>
      <c r="F752" s="401"/>
      <c r="G752" s="401"/>
      <c r="H752" s="401"/>
      <c r="I752" s="402"/>
    </row>
    <row r="753" spans="1:9" s="153" customFormat="1" ht="15.75">
      <c r="A753" s="403" t="s">
        <v>141</v>
      </c>
      <c r="B753" s="405" t="s">
        <v>142</v>
      </c>
      <c r="C753" s="406" t="s">
        <v>143</v>
      </c>
      <c r="D753" s="408" t="s">
        <v>144</v>
      </c>
      <c r="E753" s="410" t="s">
        <v>145</v>
      </c>
      <c r="F753" s="412" t="s">
        <v>146</v>
      </c>
      <c r="G753" s="413"/>
      <c r="H753" s="413"/>
      <c r="I753" s="414"/>
    </row>
    <row r="754" spans="1:9" s="153" customFormat="1" ht="32.25" thickBot="1">
      <c r="A754" s="404"/>
      <c r="B754" s="406"/>
      <c r="C754" s="407"/>
      <c r="D754" s="409"/>
      <c r="E754" s="411"/>
      <c r="F754" s="154" t="s">
        <v>147</v>
      </c>
      <c r="G754" s="154" t="s">
        <v>148</v>
      </c>
      <c r="H754" s="154" t="s">
        <v>149</v>
      </c>
      <c r="I754" s="155" t="s">
        <v>150</v>
      </c>
    </row>
    <row r="755" spans="1:9" s="153" customFormat="1" ht="17.25" thickTop="1" thickBot="1">
      <c r="A755" s="156"/>
      <c r="B755" s="156"/>
      <c r="C755" s="156"/>
      <c r="D755" s="157"/>
      <c r="E755" s="158"/>
      <c r="F755" s="156"/>
      <c r="G755" s="156"/>
      <c r="H755" s="156"/>
      <c r="I755" s="156"/>
    </row>
    <row r="756" spans="1:9" s="153" customFormat="1" ht="16.5" thickTop="1">
      <c r="A756" s="159" t="s">
        <v>151</v>
      </c>
      <c r="B756" s="160" t="s">
        <v>160</v>
      </c>
      <c r="C756" s="161" t="s">
        <v>157</v>
      </c>
      <c r="D756" s="162">
        <v>0.1</v>
      </c>
      <c r="E756" s="163">
        <v>166.17</v>
      </c>
      <c r="F756" s="171" t="str">
        <f t="shared" ref="F756:F764" si="163">IF(A756="MO",D756*E756,"")</f>
        <v/>
      </c>
      <c r="G756" s="171" t="str">
        <f t="shared" ref="G756:G764" si="164">IF(A756="MA",D756*E756,"")</f>
        <v/>
      </c>
      <c r="H756" s="171">
        <f t="shared" ref="H756:H764" si="165">IF(A756="HE",D756*E756,"")</f>
        <v>16.617000000000001</v>
      </c>
      <c r="I756" s="172" t="str">
        <f t="shared" ref="I756:I765" si="166">IF(A756="OT",D756*E756,"")</f>
        <v/>
      </c>
    </row>
    <row r="757" spans="1:9" s="153" customFormat="1" ht="16.5" thickBot="1">
      <c r="A757" s="166" t="s">
        <v>163</v>
      </c>
      <c r="B757" s="167" t="s">
        <v>243</v>
      </c>
      <c r="C757" s="168" t="s">
        <v>176</v>
      </c>
      <c r="D757" s="169">
        <v>2E-3</v>
      </c>
      <c r="E757" s="170">
        <v>73604</v>
      </c>
      <c r="F757" s="171" t="str">
        <f t="shared" si="163"/>
        <v/>
      </c>
      <c r="G757" s="171" t="str">
        <f t="shared" si="164"/>
        <v/>
      </c>
      <c r="H757" s="171" t="str">
        <f t="shared" si="165"/>
        <v/>
      </c>
      <c r="I757" s="172">
        <f t="shared" si="166"/>
        <v>147.208</v>
      </c>
    </row>
    <row r="758" spans="1:9" s="153" customFormat="1" ht="16.5" thickTop="1">
      <c r="A758" s="159" t="s">
        <v>153</v>
      </c>
      <c r="B758" s="160" t="s">
        <v>244</v>
      </c>
      <c r="C758" s="161" t="s">
        <v>27</v>
      </c>
      <c r="D758" s="162">
        <v>0.08</v>
      </c>
      <c r="E758" s="163">
        <v>265000</v>
      </c>
      <c r="F758" s="164" t="str">
        <f t="shared" si="163"/>
        <v/>
      </c>
      <c r="G758" s="164">
        <f t="shared" si="164"/>
        <v>21200</v>
      </c>
      <c r="H758" s="164" t="str">
        <f t="shared" si="165"/>
        <v/>
      </c>
      <c r="I758" s="165" t="str">
        <f t="shared" si="166"/>
        <v/>
      </c>
    </row>
    <row r="759" spans="1:9" s="153" customFormat="1" ht="15.75">
      <c r="A759" s="159" t="s">
        <v>163</v>
      </c>
      <c r="B759" s="160" t="s">
        <v>245</v>
      </c>
      <c r="C759" s="161" t="s">
        <v>165</v>
      </c>
      <c r="D759" s="162">
        <v>10</v>
      </c>
      <c r="E759" s="163">
        <v>886</v>
      </c>
      <c r="F759" s="171" t="str">
        <f t="shared" si="163"/>
        <v/>
      </c>
      <c r="G759" s="171" t="str">
        <f t="shared" si="164"/>
        <v/>
      </c>
      <c r="H759" s="171" t="str">
        <f t="shared" si="165"/>
        <v/>
      </c>
      <c r="I759" s="172">
        <f t="shared" si="166"/>
        <v>8860</v>
      </c>
    </row>
    <row r="760" spans="1:9" s="153" customFormat="1" ht="31.5">
      <c r="A760" s="159" t="s">
        <v>156</v>
      </c>
      <c r="B760" s="160" t="s">
        <v>246</v>
      </c>
      <c r="C760" s="161" t="s">
        <v>152</v>
      </c>
      <c r="D760" s="162">
        <v>0.05</v>
      </c>
      <c r="E760" s="236">
        <f>+VLOOKUP(B760,[8]Cuadrillas!$A$65:$E$79,5,0)</f>
        <v>834190.834578963</v>
      </c>
      <c r="F760" s="171">
        <f t="shared" si="163"/>
        <v>41709.541728948156</v>
      </c>
      <c r="G760" s="171" t="str">
        <f t="shared" si="164"/>
        <v/>
      </c>
      <c r="H760" s="171" t="str">
        <f t="shared" si="165"/>
        <v/>
      </c>
      <c r="I760" s="172" t="str">
        <f t="shared" si="166"/>
        <v/>
      </c>
    </row>
    <row r="761" spans="1:9" s="153" customFormat="1" ht="15.75">
      <c r="A761" s="159" t="s">
        <v>151</v>
      </c>
      <c r="B761" s="160" t="s">
        <v>160</v>
      </c>
      <c r="C761" s="161" t="s">
        <v>157</v>
      </c>
      <c r="D761" s="162">
        <v>9.9999999999999992E-2</v>
      </c>
      <c r="E761" s="163">
        <f>F760</f>
        <v>41709.541728948156</v>
      </c>
      <c r="F761" s="171" t="str">
        <f t="shared" si="163"/>
        <v/>
      </c>
      <c r="G761" s="171" t="str">
        <f t="shared" si="164"/>
        <v/>
      </c>
      <c r="H761" s="171">
        <f t="shared" si="165"/>
        <v>4170.9541728948152</v>
      </c>
      <c r="I761" s="172" t="str">
        <f t="shared" si="166"/>
        <v/>
      </c>
    </row>
    <row r="762" spans="1:9" s="153" customFormat="1" ht="31.5">
      <c r="A762" s="159" t="s">
        <v>151</v>
      </c>
      <c r="B762" s="160" t="s">
        <v>247</v>
      </c>
      <c r="C762" s="161" t="s">
        <v>176</v>
      </c>
      <c r="D762" s="162">
        <v>0.02</v>
      </c>
      <c r="E762" s="163">
        <v>64960</v>
      </c>
      <c r="F762" s="171" t="str">
        <f t="shared" si="163"/>
        <v/>
      </c>
      <c r="G762" s="171" t="str">
        <f t="shared" si="164"/>
        <v/>
      </c>
      <c r="H762" s="171">
        <f t="shared" si="165"/>
        <v>1299.2</v>
      </c>
      <c r="I762" s="172" t="str">
        <f t="shared" si="166"/>
        <v/>
      </c>
    </row>
    <row r="763" spans="1:9" s="153" customFormat="1" ht="31.5">
      <c r="A763" s="159" t="s">
        <v>151</v>
      </c>
      <c r="B763" s="160" t="s">
        <v>248</v>
      </c>
      <c r="C763" s="161" t="s">
        <v>176</v>
      </c>
      <c r="D763" s="162">
        <v>0.02</v>
      </c>
      <c r="E763" s="163">
        <v>98600</v>
      </c>
      <c r="F763" s="171" t="str">
        <f t="shared" si="163"/>
        <v/>
      </c>
      <c r="G763" s="171" t="str">
        <f t="shared" si="164"/>
        <v/>
      </c>
      <c r="H763" s="171">
        <f t="shared" si="165"/>
        <v>1972</v>
      </c>
      <c r="I763" s="172" t="str">
        <f t="shared" si="166"/>
        <v/>
      </c>
    </row>
    <row r="764" spans="1:9" s="153" customFormat="1" ht="15.75">
      <c r="A764" s="159" t="s">
        <v>151</v>
      </c>
      <c r="B764" s="160" t="s">
        <v>249</v>
      </c>
      <c r="C764" s="161" t="s">
        <v>176</v>
      </c>
      <c r="D764" s="162">
        <v>0.14285714285714285</v>
      </c>
      <c r="E764" s="163">
        <v>52200</v>
      </c>
      <c r="F764" s="171" t="str">
        <f t="shared" si="163"/>
        <v/>
      </c>
      <c r="G764" s="171" t="str">
        <f t="shared" si="164"/>
        <v/>
      </c>
      <c r="H764" s="171">
        <f t="shared" si="165"/>
        <v>7457.1428571428569</v>
      </c>
      <c r="I764" s="172" t="str">
        <f t="shared" si="166"/>
        <v/>
      </c>
    </row>
    <row r="765" spans="1:9" s="153" customFormat="1" ht="15.75">
      <c r="A765" s="279"/>
      <c r="B765" s="284"/>
      <c r="C765" s="280"/>
      <c r="D765" s="281"/>
      <c r="E765" s="282"/>
      <c r="F765" s="283"/>
      <c r="G765" s="283"/>
      <c r="H765" s="283"/>
      <c r="I765" s="172" t="str">
        <f t="shared" si="166"/>
        <v/>
      </c>
    </row>
    <row r="766" spans="1:9" s="153" customFormat="1" ht="16.5" thickBot="1">
      <c r="A766" s="173"/>
      <c r="B766" s="174" t="s">
        <v>158</v>
      </c>
      <c r="C766" s="175">
        <f>ROUND(SUM(F766:I766),0)</f>
        <v>86833</v>
      </c>
      <c r="D766" s="176" t="str">
        <f>+C752</f>
        <v>m2</v>
      </c>
      <c r="E766" s="177"/>
      <c r="F766" s="178">
        <f>SUM(F756:F764)</f>
        <v>41709.541728948156</v>
      </c>
      <c r="G766" s="178">
        <f>SUM(G756:G764)</f>
        <v>21200</v>
      </c>
      <c r="H766" s="178">
        <f>SUM(H756:H764)</f>
        <v>14915.914030037671</v>
      </c>
      <c r="I766" s="179">
        <f>SUM(I756:I764)</f>
        <v>9007.2080000000005</v>
      </c>
    </row>
    <row r="767" spans="1:9" ht="15.75" thickTop="1"/>
  </sheetData>
  <mergeCells count="624">
    <mergeCell ref="A692:A693"/>
    <mergeCell ref="B692:B693"/>
    <mergeCell ref="C692:C693"/>
    <mergeCell ref="D692:D693"/>
    <mergeCell ref="E692:E693"/>
    <mergeCell ref="F692:I692"/>
    <mergeCell ref="A689:B689"/>
    <mergeCell ref="C689:I689"/>
    <mergeCell ref="A690:B690"/>
    <mergeCell ref="C690:I690"/>
    <mergeCell ref="A691:B691"/>
    <mergeCell ref="C691:I691"/>
    <mergeCell ref="A752:B752"/>
    <mergeCell ref="C752:I752"/>
    <mergeCell ref="A753:A754"/>
    <mergeCell ref="B753:B754"/>
    <mergeCell ref="C753:C754"/>
    <mergeCell ref="D753:D754"/>
    <mergeCell ref="E753:E754"/>
    <mergeCell ref="F753:I753"/>
    <mergeCell ref="A733:B733"/>
    <mergeCell ref="C733:I733"/>
    <mergeCell ref="A736:A737"/>
    <mergeCell ref="B736:B737"/>
    <mergeCell ref="C736:C737"/>
    <mergeCell ref="D736:D737"/>
    <mergeCell ref="E736:E737"/>
    <mergeCell ref="F736:I736"/>
    <mergeCell ref="A751:B751"/>
    <mergeCell ref="C751:I751"/>
    <mergeCell ref="C678:C679"/>
    <mergeCell ref="D678:D679"/>
    <mergeCell ref="E678:E679"/>
    <mergeCell ref="F678:I678"/>
    <mergeCell ref="A675:B675"/>
    <mergeCell ref="C675:I675"/>
    <mergeCell ref="A676:B676"/>
    <mergeCell ref="C676:I676"/>
    <mergeCell ref="A677:B677"/>
    <mergeCell ref="C677:I677"/>
    <mergeCell ref="A678:A679"/>
    <mergeCell ref="B678:B679"/>
    <mergeCell ref="A661:A662"/>
    <mergeCell ref="B661:B662"/>
    <mergeCell ref="C661:C662"/>
    <mergeCell ref="D661:D662"/>
    <mergeCell ref="E661:E662"/>
    <mergeCell ref="F661:I661"/>
    <mergeCell ref="A495:B495"/>
    <mergeCell ref="C495:I495"/>
    <mergeCell ref="A496:A497"/>
    <mergeCell ref="B496:B497"/>
    <mergeCell ref="C496:C497"/>
    <mergeCell ref="D496:D497"/>
    <mergeCell ref="E496:E497"/>
    <mergeCell ref="F496:I496"/>
    <mergeCell ref="A506:B506"/>
    <mergeCell ref="C506:I506"/>
    <mergeCell ref="A507:B507"/>
    <mergeCell ref="C507:I507"/>
    <mergeCell ref="A508:B508"/>
    <mergeCell ref="C508:I508"/>
    <mergeCell ref="A509:A510"/>
    <mergeCell ref="B509:B510"/>
    <mergeCell ref="C509:C510"/>
    <mergeCell ref="D509:D510"/>
    <mergeCell ref="A451:B451"/>
    <mergeCell ref="C451:I451"/>
    <mergeCell ref="A452:B452"/>
    <mergeCell ref="C452:I452"/>
    <mergeCell ref="A453:A454"/>
    <mergeCell ref="B453:B454"/>
    <mergeCell ref="C453:C454"/>
    <mergeCell ref="D453:D454"/>
    <mergeCell ref="E453:E454"/>
    <mergeCell ref="F453:I453"/>
    <mergeCell ref="A372:B372"/>
    <mergeCell ref="C372:I372"/>
    <mergeCell ref="A439:B439"/>
    <mergeCell ref="C439:I439"/>
    <mergeCell ref="A440:B440"/>
    <mergeCell ref="C440:I440"/>
    <mergeCell ref="A441:A442"/>
    <mergeCell ref="B441:B442"/>
    <mergeCell ref="C441:C442"/>
    <mergeCell ref="D441:D442"/>
    <mergeCell ref="E441:E442"/>
    <mergeCell ref="F441:I441"/>
    <mergeCell ref="A390:B390"/>
    <mergeCell ref="C390:I390"/>
    <mergeCell ref="A391:A392"/>
    <mergeCell ref="B391:B392"/>
    <mergeCell ref="C391:C392"/>
    <mergeCell ref="D391:D392"/>
    <mergeCell ref="E391:E392"/>
    <mergeCell ref="F391:I391"/>
    <mergeCell ref="A375:A376"/>
    <mergeCell ref="B375:B376"/>
    <mergeCell ref="A389:B389"/>
    <mergeCell ref="C389:I389"/>
    <mergeCell ref="E408:E409"/>
    <mergeCell ref="F408:I408"/>
    <mergeCell ref="A405:B405"/>
    <mergeCell ref="C405:I405"/>
    <mergeCell ref="A406:B406"/>
    <mergeCell ref="C406:I406"/>
    <mergeCell ref="A407:B407"/>
    <mergeCell ref="C407:I407"/>
    <mergeCell ref="E375:E376"/>
    <mergeCell ref="F375:I375"/>
    <mergeCell ref="A307:B307"/>
    <mergeCell ref="C307:I307"/>
    <mergeCell ref="A308:B308"/>
    <mergeCell ref="C308:I308"/>
    <mergeCell ref="A349:A350"/>
    <mergeCell ref="B349:B350"/>
    <mergeCell ref="C349:C350"/>
    <mergeCell ref="D349:D350"/>
    <mergeCell ref="E349:E350"/>
    <mergeCell ref="F349:I349"/>
    <mergeCell ref="A334:B334"/>
    <mergeCell ref="C334:I334"/>
    <mergeCell ref="A335:B335"/>
    <mergeCell ref="C335:I335"/>
    <mergeCell ref="A336:A337"/>
    <mergeCell ref="B336:B337"/>
    <mergeCell ref="C336:C337"/>
    <mergeCell ref="D336:D337"/>
    <mergeCell ref="E336:E337"/>
    <mergeCell ref="F336:I336"/>
    <mergeCell ref="A309:B309"/>
    <mergeCell ref="C309:I309"/>
    <mergeCell ref="A310:A311"/>
    <mergeCell ref="B310:B311"/>
    <mergeCell ref="A659:B659"/>
    <mergeCell ref="C659:I659"/>
    <mergeCell ref="A660:B660"/>
    <mergeCell ref="C660:I660"/>
    <mergeCell ref="A658:B658"/>
    <mergeCell ref="C658:I658"/>
    <mergeCell ref="A388:B388"/>
    <mergeCell ref="C388:I388"/>
    <mergeCell ref="A322:B322"/>
    <mergeCell ref="C322:I322"/>
    <mergeCell ref="A323:A324"/>
    <mergeCell ref="B323:B324"/>
    <mergeCell ref="C323:C324"/>
    <mergeCell ref="D323:D324"/>
    <mergeCell ref="E323:E324"/>
    <mergeCell ref="F323:I323"/>
    <mergeCell ref="C362:C363"/>
    <mergeCell ref="D362:D363"/>
    <mergeCell ref="E362:E363"/>
    <mergeCell ref="F362:I362"/>
    <mergeCell ref="A438:B438"/>
    <mergeCell ref="C438:I438"/>
    <mergeCell ref="A374:B374"/>
    <mergeCell ref="C374:I374"/>
    <mergeCell ref="A714:A715"/>
    <mergeCell ref="B714:B715"/>
    <mergeCell ref="C714:C715"/>
    <mergeCell ref="D714:D715"/>
    <mergeCell ref="A712:B712"/>
    <mergeCell ref="C712:I712"/>
    <mergeCell ref="A713:B713"/>
    <mergeCell ref="C713:I713"/>
    <mergeCell ref="E714:E715"/>
    <mergeCell ref="F714:I714"/>
    <mergeCell ref="A493:B493"/>
    <mergeCell ref="C493:I493"/>
    <mergeCell ref="A494:B494"/>
    <mergeCell ref="C494:I494"/>
    <mergeCell ref="A450:B450"/>
    <mergeCell ref="C450:I450"/>
    <mergeCell ref="C375:C376"/>
    <mergeCell ref="D375:D376"/>
    <mergeCell ref="A421:A422"/>
    <mergeCell ref="B421:B422"/>
    <mergeCell ref="C421:C422"/>
    <mergeCell ref="D421:D422"/>
    <mergeCell ref="E421:E422"/>
    <mergeCell ref="F421:I421"/>
    <mergeCell ref="A418:B418"/>
    <mergeCell ref="C418:I418"/>
    <mergeCell ref="A419:B419"/>
    <mergeCell ref="C419:I419"/>
    <mergeCell ref="A420:B420"/>
    <mergeCell ref="C420:I420"/>
    <mergeCell ref="A408:A409"/>
    <mergeCell ref="B408:B409"/>
    <mergeCell ref="C408:C409"/>
    <mergeCell ref="D408:D409"/>
    <mergeCell ref="A347:B347"/>
    <mergeCell ref="C347:I347"/>
    <mergeCell ref="A348:B348"/>
    <mergeCell ref="C348:I348"/>
    <mergeCell ref="A346:B346"/>
    <mergeCell ref="C346:I346"/>
    <mergeCell ref="C310:C311"/>
    <mergeCell ref="D310:D311"/>
    <mergeCell ref="E310:E311"/>
    <mergeCell ref="F310:I310"/>
    <mergeCell ref="A333:B333"/>
    <mergeCell ref="C333:I333"/>
    <mergeCell ref="A320:B320"/>
    <mergeCell ref="C320:I320"/>
    <mergeCell ref="A321:B321"/>
    <mergeCell ref="C321:I321"/>
    <mergeCell ref="A373:B373"/>
    <mergeCell ref="C373:I373"/>
    <mergeCell ref="A225:A226"/>
    <mergeCell ref="B225:B226"/>
    <mergeCell ref="C225:C226"/>
    <mergeCell ref="D225:D226"/>
    <mergeCell ref="A212:A213"/>
    <mergeCell ref="B212:B213"/>
    <mergeCell ref="C212:C213"/>
    <mergeCell ref="D212:D213"/>
    <mergeCell ref="A238:A239"/>
    <mergeCell ref="B238:B239"/>
    <mergeCell ref="C238:C239"/>
    <mergeCell ref="D238:D239"/>
    <mergeCell ref="E238:E239"/>
    <mergeCell ref="F238:I238"/>
    <mergeCell ref="A361:B361"/>
    <mergeCell ref="C361:I361"/>
    <mergeCell ref="A362:A363"/>
    <mergeCell ref="B362:B363"/>
    <mergeCell ref="A359:B359"/>
    <mergeCell ref="C359:I359"/>
    <mergeCell ref="A360:B360"/>
    <mergeCell ref="C360:I360"/>
    <mergeCell ref="A223:B223"/>
    <mergeCell ref="C223:I223"/>
    <mergeCell ref="A210:B210"/>
    <mergeCell ref="C210:I210"/>
    <mergeCell ref="A211:B211"/>
    <mergeCell ref="C211:I211"/>
    <mergeCell ref="E212:E213"/>
    <mergeCell ref="F212:I212"/>
    <mergeCell ref="A199:A200"/>
    <mergeCell ref="B199:B200"/>
    <mergeCell ref="C199:C200"/>
    <mergeCell ref="D199:D200"/>
    <mergeCell ref="E199:E200"/>
    <mergeCell ref="F199:I199"/>
    <mergeCell ref="A209:B209"/>
    <mergeCell ref="C209:I209"/>
    <mergeCell ref="A283:B283"/>
    <mergeCell ref="C283:I283"/>
    <mergeCell ref="A284:B284"/>
    <mergeCell ref="C284:I284"/>
    <mergeCell ref="A282:B282"/>
    <mergeCell ref="C282:I282"/>
    <mergeCell ref="A235:B235"/>
    <mergeCell ref="C235:I235"/>
    <mergeCell ref="A236:B236"/>
    <mergeCell ref="C236:I236"/>
    <mergeCell ref="A268:A269"/>
    <mergeCell ref="B268:B269"/>
    <mergeCell ref="C268:C269"/>
    <mergeCell ref="D268:D269"/>
    <mergeCell ref="E268:E269"/>
    <mergeCell ref="F268:I268"/>
    <mergeCell ref="A265:B265"/>
    <mergeCell ref="C265:I265"/>
    <mergeCell ref="A266:B266"/>
    <mergeCell ref="C266:I266"/>
    <mergeCell ref="A267:B267"/>
    <mergeCell ref="C267:I267"/>
    <mergeCell ref="A74:A75"/>
    <mergeCell ref="B74:B75"/>
    <mergeCell ref="C74:C75"/>
    <mergeCell ref="D74:D75"/>
    <mergeCell ref="E74:E75"/>
    <mergeCell ref="F74:I74"/>
    <mergeCell ref="A183:B183"/>
    <mergeCell ref="C183:I183"/>
    <mergeCell ref="A184:B184"/>
    <mergeCell ref="C184:I184"/>
    <mergeCell ref="A173:A174"/>
    <mergeCell ref="B173:B174"/>
    <mergeCell ref="C173:C174"/>
    <mergeCell ref="D173:D174"/>
    <mergeCell ref="E173:E174"/>
    <mergeCell ref="F173:I173"/>
    <mergeCell ref="A170:B170"/>
    <mergeCell ref="C170:I170"/>
    <mergeCell ref="A171:B171"/>
    <mergeCell ref="C171:I171"/>
    <mergeCell ref="A172:B172"/>
    <mergeCell ref="C172:I172"/>
    <mergeCell ref="A159:A160"/>
    <mergeCell ref="B159:B160"/>
    <mergeCell ref="A185:B185"/>
    <mergeCell ref="C185:I185"/>
    <mergeCell ref="A237:B237"/>
    <mergeCell ref="C237:I237"/>
    <mergeCell ref="A252:A253"/>
    <mergeCell ref="B252:B253"/>
    <mergeCell ref="C252:C253"/>
    <mergeCell ref="D252:D253"/>
    <mergeCell ref="E252:E253"/>
    <mergeCell ref="F252:I252"/>
    <mergeCell ref="A249:B249"/>
    <mergeCell ref="C249:I249"/>
    <mergeCell ref="A196:B196"/>
    <mergeCell ref="C196:I196"/>
    <mergeCell ref="A197:B197"/>
    <mergeCell ref="C197:I197"/>
    <mergeCell ref="A198:B198"/>
    <mergeCell ref="C198:I198"/>
    <mergeCell ref="A224:B224"/>
    <mergeCell ref="C224:I224"/>
    <mergeCell ref="E225:E226"/>
    <mergeCell ref="F225:I225"/>
    <mergeCell ref="A222:B222"/>
    <mergeCell ref="C222:I222"/>
    <mergeCell ref="A71:B71"/>
    <mergeCell ref="C71:I71"/>
    <mergeCell ref="A72:B72"/>
    <mergeCell ref="C72:I72"/>
    <mergeCell ref="A73:B73"/>
    <mergeCell ref="C73:I73"/>
    <mergeCell ref="A750:B750"/>
    <mergeCell ref="C750:I750"/>
    <mergeCell ref="A734:B734"/>
    <mergeCell ref="C734:I734"/>
    <mergeCell ref="A735:B735"/>
    <mergeCell ref="C735:I735"/>
    <mergeCell ref="A711:B711"/>
    <mergeCell ref="C711:I711"/>
    <mergeCell ref="A250:B250"/>
    <mergeCell ref="C250:I250"/>
    <mergeCell ref="A251:B251"/>
    <mergeCell ref="C251:I251"/>
    <mergeCell ref="A186:A187"/>
    <mergeCell ref="B186:B187"/>
    <mergeCell ref="C186:C187"/>
    <mergeCell ref="D186:D187"/>
    <mergeCell ref="E186:E187"/>
    <mergeCell ref="F186:I186"/>
    <mergeCell ref="C159:C160"/>
    <mergeCell ref="D159:D160"/>
    <mergeCell ref="E159:E160"/>
    <mergeCell ref="F159:I159"/>
    <mergeCell ref="A156:B156"/>
    <mergeCell ref="C156:I156"/>
    <mergeCell ref="A157:B157"/>
    <mergeCell ref="C157:I157"/>
    <mergeCell ref="A158:B158"/>
    <mergeCell ref="C158:I158"/>
    <mergeCell ref="A145:A146"/>
    <mergeCell ref="B145:B146"/>
    <mergeCell ref="C145:C146"/>
    <mergeCell ref="D145:D146"/>
    <mergeCell ref="E145:E146"/>
    <mergeCell ref="F145:I145"/>
    <mergeCell ref="A142:B142"/>
    <mergeCell ref="C142:I142"/>
    <mergeCell ref="A143:B143"/>
    <mergeCell ref="C143:I143"/>
    <mergeCell ref="A144:B144"/>
    <mergeCell ref="C144:I144"/>
    <mergeCell ref="A131:A132"/>
    <mergeCell ref="B131:B132"/>
    <mergeCell ref="C131:C132"/>
    <mergeCell ref="D131:D132"/>
    <mergeCell ref="E131:E132"/>
    <mergeCell ref="F131:I131"/>
    <mergeCell ref="A128:B128"/>
    <mergeCell ref="C128:I128"/>
    <mergeCell ref="A129:B129"/>
    <mergeCell ref="C129:I129"/>
    <mergeCell ref="A130:B130"/>
    <mergeCell ref="C130:I130"/>
    <mergeCell ref="A118:A119"/>
    <mergeCell ref="B118:B119"/>
    <mergeCell ref="C118:C119"/>
    <mergeCell ref="D118:D119"/>
    <mergeCell ref="E118:E119"/>
    <mergeCell ref="F118:I118"/>
    <mergeCell ref="A115:B115"/>
    <mergeCell ref="C115:I115"/>
    <mergeCell ref="A116:B116"/>
    <mergeCell ref="C116:I116"/>
    <mergeCell ref="A117:B117"/>
    <mergeCell ref="C117:I117"/>
    <mergeCell ref="A296:B296"/>
    <mergeCell ref="C296:I296"/>
    <mergeCell ref="A297:A298"/>
    <mergeCell ref="B297:B298"/>
    <mergeCell ref="C297:C298"/>
    <mergeCell ref="D297:D298"/>
    <mergeCell ref="A285:A286"/>
    <mergeCell ref="B285:B286"/>
    <mergeCell ref="C285:C286"/>
    <mergeCell ref="D285:D286"/>
    <mergeCell ref="E285:E286"/>
    <mergeCell ref="F285:I285"/>
    <mergeCell ref="A294:B294"/>
    <mergeCell ref="C294:I294"/>
    <mergeCell ref="A295:B295"/>
    <mergeCell ref="C295:I295"/>
    <mergeCell ref="E297:E298"/>
    <mergeCell ref="F297:I297"/>
    <mergeCell ref="A101:A102"/>
    <mergeCell ref="B101:B102"/>
    <mergeCell ref="C101:C102"/>
    <mergeCell ref="D101:D102"/>
    <mergeCell ref="E101:E102"/>
    <mergeCell ref="F101:I101"/>
    <mergeCell ref="A98:B98"/>
    <mergeCell ref="C98:I98"/>
    <mergeCell ref="A99:B99"/>
    <mergeCell ref="C99:I99"/>
    <mergeCell ref="A100:B100"/>
    <mergeCell ref="C100:I100"/>
    <mergeCell ref="A87:A88"/>
    <mergeCell ref="B87:B88"/>
    <mergeCell ref="C87:C88"/>
    <mergeCell ref="D87:D88"/>
    <mergeCell ref="E87:E88"/>
    <mergeCell ref="F87:I87"/>
    <mergeCell ref="A84:B84"/>
    <mergeCell ref="C84:I84"/>
    <mergeCell ref="A85:B85"/>
    <mergeCell ref="C85:I85"/>
    <mergeCell ref="A86:B86"/>
    <mergeCell ref="C86:I86"/>
    <mergeCell ref="A20:A21"/>
    <mergeCell ref="B20:B21"/>
    <mergeCell ref="C20:C21"/>
    <mergeCell ref="D20:D21"/>
    <mergeCell ref="E20:E21"/>
    <mergeCell ref="F20:I20"/>
    <mergeCell ref="A17:B17"/>
    <mergeCell ref="C17:I17"/>
    <mergeCell ref="A18:B18"/>
    <mergeCell ref="C18:I18"/>
    <mergeCell ref="A19:B19"/>
    <mergeCell ref="C19:I19"/>
    <mergeCell ref="A4:A5"/>
    <mergeCell ref="B4:B5"/>
    <mergeCell ref="C4:C5"/>
    <mergeCell ref="D4:D5"/>
    <mergeCell ref="E4:E5"/>
    <mergeCell ref="F4:I4"/>
    <mergeCell ref="A1:B1"/>
    <mergeCell ref="C1:I1"/>
    <mergeCell ref="A2:B2"/>
    <mergeCell ref="C2:I2"/>
    <mergeCell ref="A3:B3"/>
    <mergeCell ref="C3:I3"/>
    <mergeCell ref="A60:A61"/>
    <mergeCell ref="B60:B61"/>
    <mergeCell ref="C60:C61"/>
    <mergeCell ref="D60:D61"/>
    <mergeCell ref="E60:E61"/>
    <mergeCell ref="F60:I60"/>
    <mergeCell ref="A57:B57"/>
    <mergeCell ref="C57:I57"/>
    <mergeCell ref="A58:B58"/>
    <mergeCell ref="C58:I58"/>
    <mergeCell ref="A59:B59"/>
    <mergeCell ref="C59:I59"/>
    <mergeCell ref="A33:A34"/>
    <mergeCell ref="B33:B34"/>
    <mergeCell ref="C33:C34"/>
    <mergeCell ref="D33:D34"/>
    <mergeCell ref="E33:E34"/>
    <mergeCell ref="F33:I33"/>
    <mergeCell ref="A30:B30"/>
    <mergeCell ref="C30:I30"/>
    <mergeCell ref="A31:B31"/>
    <mergeCell ref="C31:I31"/>
    <mergeCell ref="A32:B32"/>
    <mergeCell ref="C32:I32"/>
    <mergeCell ref="A47:A48"/>
    <mergeCell ref="B47:B48"/>
    <mergeCell ref="C47:C48"/>
    <mergeCell ref="D47:D48"/>
    <mergeCell ref="E47:E48"/>
    <mergeCell ref="F47:I47"/>
    <mergeCell ref="A44:B44"/>
    <mergeCell ref="C44:I44"/>
    <mergeCell ref="A45:B45"/>
    <mergeCell ref="C45:I45"/>
    <mergeCell ref="A46:B46"/>
    <mergeCell ref="C46:I46"/>
    <mergeCell ref="A463:B463"/>
    <mergeCell ref="C463:I463"/>
    <mergeCell ref="A464:B464"/>
    <mergeCell ref="C464:I464"/>
    <mergeCell ref="A465:B465"/>
    <mergeCell ref="C465:I465"/>
    <mergeCell ref="A466:A467"/>
    <mergeCell ref="B466:B467"/>
    <mergeCell ref="C466:C467"/>
    <mergeCell ref="D466:D467"/>
    <mergeCell ref="E466:E467"/>
    <mergeCell ref="F466:I466"/>
    <mergeCell ref="A478:B478"/>
    <mergeCell ref="C478:I478"/>
    <mergeCell ref="A479:B479"/>
    <mergeCell ref="C479:I479"/>
    <mergeCell ref="A480:B480"/>
    <mergeCell ref="C480:I480"/>
    <mergeCell ref="A481:A482"/>
    <mergeCell ref="B481:B482"/>
    <mergeCell ref="C481:C482"/>
    <mergeCell ref="D481:D482"/>
    <mergeCell ref="E481:E482"/>
    <mergeCell ref="F481:I481"/>
    <mergeCell ref="E509:E510"/>
    <mergeCell ref="F509:I509"/>
    <mergeCell ref="A521:B521"/>
    <mergeCell ref="C521:I521"/>
    <mergeCell ref="A522:B522"/>
    <mergeCell ref="C522:I522"/>
    <mergeCell ref="A523:B523"/>
    <mergeCell ref="C523:I523"/>
    <mergeCell ref="A524:A525"/>
    <mergeCell ref="B524:B525"/>
    <mergeCell ref="C524:C525"/>
    <mergeCell ref="D524:D525"/>
    <mergeCell ref="E524:E525"/>
    <mergeCell ref="F524:I524"/>
    <mergeCell ref="A536:B536"/>
    <mergeCell ref="C536:I536"/>
    <mergeCell ref="A537:B537"/>
    <mergeCell ref="C537:I537"/>
    <mergeCell ref="A538:B538"/>
    <mergeCell ref="C538:I538"/>
    <mergeCell ref="A539:A540"/>
    <mergeCell ref="B539:B540"/>
    <mergeCell ref="C539:C540"/>
    <mergeCell ref="D539:D540"/>
    <mergeCell ref="E539:E540"/>
    <mergeCell ref="F539:I539"/>
    <mergeCell ref="A551:B551"/>
    <mergeCell ref="C551:I551"/>
    <mergeCell ref="A552:B552"/>
    <mergeCell ref="C552:I552"/>
    <mergeCell ref="A553:B553"/>
    <mergeCell ref="C553:I553"/>
    <mergeCell ref="A554:A555"/>
    <mergeCell ref="B554:B555"/>
    <mergeCell ref="C554:C555"/>
    <mergeCell ref="D554:D555"/>
    <mergeCell ref="E554:E555"/>
    <mergeCell ref="F554:I554"/>
    <mergeCell ref="A566:B566"/>
    <mergeCell ref="C566:I566"/>
    <mergeCell ref="A567:B567"/>
    <mergeCell ref="C567:I567"/>
    <mergeCell ref="A568:B568"/>
    <mergeCell ref="C568:I568"/>
    <mergeCell ref="A569:A570"/>
    <mergeCell ref="B569:B570"/>
    <mergeCell ref="C569:C570"/>
    <mergeCell ref="D569:D570"/>
    <mergeCell ref="E569:E570"/>
    <mergeCell ref="F569:I569"/>
    <mergeCell ref="A581:B581"/>
    <mergeCell ref="C581:I581"/>
    <mergeCell ref="A582:B582"/>
    <mergeCell ref="C582:I582"/>
    <mergeCell ref="A583:B583"/>
    <mergeCell ref="C583:I583"/>
    <mergeCell ref="A584:A585"/>
    <mergeCell ref="B584:B585"/>
    <mergeCell ref="C584:C585"/>
    <mergeCell ref="D584:D585"/>
    <mergeCell ref="E584:E585"/>
    <mergeCell ref="F584:I584"/>
    <mergeCell ref="A596:B596"/>
    <mergeCell ref="C596:I596"/>
    <mergeCell ref="A597:B597"/>
    <mergeCell ref="C597:I597"/>
    <mergeCell ref="A598:B598"/>
    <mergeCell ref="C598:I598"/>
    <mergeCell ref="A599:A600"/>
    <mergeCell ref="B599:B600"/>
    <mergeCell ref="C599:C600"/>
    <mergeCell ref="D599:D600"/>
    <mergeCell ref="E599:E600"/>
    <mergeCell ref="F599:I599"/>
    <mergeCell ref="A611:B611"/>
    <mergeCell ref="C611:I611"/>
    <mergeCell ref="A612:B612"/>
    <mergeCell ref="C612:I612"/>
    <mergeCell ref="A613:B613"/>
    <mergeCell ref="C613:I613"/>
    <mergeCell ref="A614:A615"/>
    <mergeCell ref="B614:B615"/>
    <mergeCell ref="C614:C615"/>
    <mergeCell ref="D614:D615"/>
    <mergeCell ref="E614:E615"/>
    <mergeCell ref="F614:I614"/>
    <mergeCell ref="A626:B626"/>
    <mergeCell ref="C626:I626"/>
    <mergeCell ref="A627:B627"/>
    <mergeCell ref="C627:I627"/>
    <mergeCell ref="A628:B628"/>
    <mergeCell ref="C628:I628"/>
    <mergeCell ref="A629:A630"/>
    <mergeCell ref="B629:B630"/>
    <mergeCell ref="C629:C630"/>
    <mergeCell ref="D629:D630"/>
    <mergeCell ref="E629:E630"/>
    <mergeCell ref="F629:I629"/>
    <mergeCell ref="A642:B642"/>
    <mergeCell ref="C642:I642"/>
    <mergeCell ref="A643:B643"/>
    <mergeCell ref="C643:I643"/>
    <mergeCell ref="A644:B644"/>
    <mergeCell ref="C644:I644"/>
    <mergeCell ref="A645:A646"/>
    <mergeCell ref="B645:B646"/>
    <mergeCell ref="C645:C646"/>
    <mergeCell ref="D645:D646"/>
    <mergeCell ref="E645:E646"/>
    <mergeCell ref="F645:I645"/>
  </mergeCells>
  <printOptions horizontalCentered="1"/>
  <pageMargins left="0.78740157480314965" right="0.39370078740157483" top="0.39370078740157483" bottom="0.39370078740157483" header="0" footer="0"/>
  <pageSetup scale="57" orientation="portrait" horizontalDpi="300" r:id="rId1"/>
  <rowBreaks count="1" manualBreakCount="1">
    <brk id="141" max="8"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DE81-51A8-4B2C-9285-39E94DA4B05B}">
  <sheetPr>
    <tabColor theme="7" tint="-0.249977111117893"/>
  </sheetPr>
  <dimension ref="A1:F205"/>
  <sheetViews>
    <sheetView topLeftCell="A51" zoomScale="70" zoomScaleNormal="70" zoomScaleSheetLayoutView="70" workbookViewId="0">
      <selection activeCell="I64" sqref="I64"/>
    </sheetView>
  </sheetViews>
  <sheetFormatPr baseColWidth="10" defaultColWidth="11.42578125" defaultRowHeight="15.75"/>
  <cols>
    <col min="1" max="1" width="8.140625" style="3" customWidth="1"/>
    <col min="2" max="2" width="70" style="3" customWidth="1"/>
    <col min="3" max="3" width="7.28515625" style="3" customWidth="1"/>
    <col min="4" max="4" width="9.42578125" style="80" customWidth="1"/>
    <col min="5" max="5" width="15.28515625" style="3" customWidth="1"/>
    <col min="6" max="6" width="25.5703125" style="3" customWidth="1"/>
    <col min="7" max="16384" width="11.42578125" style="42"/>
  </cols>
  <sheetData>
    <row r="1" spans="1:6" s="3" customFormat="1" ht="30" customHeight="1">
      <c r="A1" s="1"/>
      <c r="B1" s="2"/>
      <c r="C1" s="377" t="s">
        <v>342</v>
      </c>
      <c r="D1" s="378"/>
      <c r="E1" s="378"/>
      <c r="F1" s="379"/>
    </row>
    <row r="2" spans="1:6" s="3" customFormat="1" ht="30" customHeight="1">
      <c r="A2" s="4"/>
      <c r="B2" s="5" t="s">
        <v>0</v>
      </c>
      <c r="C2" s="380"/>
      <c r="D2" s="381"/>
      <c r="E2" s="381"/>
      <c r="F2" s="382"/>
    </row>
    <row r="3" spans="1:6" s="3" customFormat="1" ht="30">
      <c r="A3" s="4"/>
      <c r="B3" s="86"/>
      <c r="C3" s="383" t="s">
        <v>1</v>
      </c>
      <c r="D3" s="384"/>
      <c r="E3" s="384"/>
      <c r="F3" s="385"/>
    </row>
    <row r="4" spans="1:6" s="3" customFormat="1" ht="30.75" thickBot="1">
      <c r="A4" s="6"/>
      <c r="B4" s="7"/>
      <c r="C4" s="8" t="s">
        <v>2</v>
      </c>
      <c r="D4" s="9"/>
      <c r="E4" s="10"/>
      <c r="F4" s="11"/>
    </row>
    <row r="5" spans="1:6" s="3" customFormat="1" ht="30">
      <c r="A5" s="12" t="s">
        <v>3</v>
      </c>
      <c r="B5" s="13" t="s">
        <v>4</v>
      </c>
      <c r="C5" s="13" t="s">
        <v>5</v>
      </c>
      <c r="D5" s="14" t="s">
        <v>6</v>
      </c>
      <c r="E5" s="13" t="s">
        <v>7</v>
      </c>
      <c r="F5" s="15" t="s">
        <v>8</v>
      </c>
    </row>
    <row r="6" spans="1:6" s="3" customFormat="1">
      <c r="A6" s="16">
        <v>1</v>
      </c>
      <c r="B6" s="17" t="s">
        <v>9</v>
      </c>
      <c r="C6" s="18"/>
      <c r="D6" s="19"/>
      <c r="E6" s="20"/>
      <c r="F6" s="21"/>
    </row>
    <row r="7" spans="1:6" s="3" customFormat="1">
      <c r="A7" s="22">
        <v>1.01</v>
      </c>
      <c r="B7" s="23" t="s">
        <v>10</v>
      </c>
      <c r="C7" s="24" t="s">
        <v>11</v>
      </c>
      <c r="D7" s="19" t="e">
        <f>+#REF!-#REF!</f>
        <v>#REF!</v>
      </c>
      <c r="E7" s="20"/>
      <c r="F7" s="25"/>
    </row>
    <row r="8" spans="1:6" s="3" customFormat="1">
      <c r="A8" s="22">
        <v>1.02</v>
      </c>
      <c r="B8" s="26" t="s">
        <v>12</v>
      </c>
      <c r="C8" s="27" t="s">
        <v>13</v>
      </c>
      <c r="D8" s="19" t="e">
        <f>+#REF!-#REF!</f>
        <v>#REF!</v>
      </c>
      <c r="E8" s="20"/>
      <c r="F8" s="25"/>
    </row>
    <row r="9" spans="1:6" s="3" customFormat="1">
      <c r="A9" s="22">
        <v>1.03</v>
      </c>
      <c r="B9" s="26" t="s">
        <v>14</v>
      </c>
      <c r="C9" s="27" t="s">
        <v>15</v>
      </c>
      <c r="D9" s="19" t="e">
        <f>+#REF!-#REF!</f>
        <v>#REF!</v>
      </c>
      <c r="E9" s="20"/>
      <c r="F9" s="25"/>
    </row>
    <row r="10" spans="1:6" s="3" customFormat="1">
      <c r="A10" s="16">
        <v>2</v>
      </c>
      <c r="B10" s="17" t="s">
        <v>16</v>
      </c>
      <c r="C10" s="24"/>
      <c r="D10" s="19" t="e">
        <f>+#REF!-#REF!</f>
        <v>#REF!</v>
      </c>
      <c r="E10" s="20"/>
      <c r="F10" s="25"/>
    </row>
    <row r="11" spans="1:6" s="3" customFormat="1">
      <c r="A11" s="28">
        <v>2.0099999999999998</v>
      </c>
      <c r="B11" s="29" t="s">
        <v>17</v>
      </c>
      <c r="C11" s="30" t="s">
        <v>11</v>
      </c>
      <c r="D11" s="19" t="e">
        <f>+#REF!-#REF!</f>
        <v>#REF!</v>
      </c>
      <c r="E11" s="20"/>
      <c r="F11" s="25"/>
    </row>
    <row r="12" spans="1:6" s="3" customFormat="1">
      <c r="A12" s="28">
        <v>2.02</v>
      </c>
      <c r="B12" s="29" t="s">
        <v>18</v>
      </c>
      <c r="C12" s="30" t="s">
        <v>15</v>
      </c>
      <c r="D12" s="19" t="e">
        <f>+#REF!-#REF!</f>
        <v>#REF!</v>
      </c>
      <c r="E12" s="20"/>
      <c r="F12" s="25"/>
    </row>
    <row r="13" spans="1:6" s="3" customFormat="1" ht="30">
      <c r="A13" s="28">
        <v>2.0299999999999998</v>
      </c>
      <c r="B13" s="29" t="s">
        <v>19</v>
      </c>
      <c r="C13" s="30" t="s">
        <v>20</v>
      </c>
      <c r="D13" s="19" t="e">
        <f>+#REF!-#REF!</f>
        <v>#REF!</v>
      </c>
      <c r="E13" s="20"/>
      <c r="F13" s="25"/>
    </row>
    <row r="14" spans="1:6" s="3" customFormat="1" ht="30">
      <c r="A14" s="28">
        <v>2.04</v>
      </c>
      <c r="B14" s="29" t="s">
        <v>21</v>
      </c>
      <c r="C14" s="30" t="s">
        <v>20</v>
      </c>
      <c r="D14" s="19" t="e">
        <f>+#REF!-#REF!</f>
        <v>#REF!</v>
      </c>
      <c r="E14" s="20"/>
      <c r="F14" s="25"/>
    </row>
    <row r="15" spans="1:6" s="3" customFormat="1" ht="30">
      <c r="A15" s="28">
        <v>2.0499999999999998</v>
      </c>
      <c r="B15" s="29" t="s">
        <v>22</v>
      </c>
      <c r="C15" s="30" t="s">
        <v>20</v>
      </c>
      <c r="D15" s="19" t="e">
        <f>+#REF!-#REF!</f>
        <v>#REF!</v>
      </c>
      <c r="E15" s="20"/>
      <c r="F15" s="25"/>
    </row>
    <row r="16" spans="1:6" s="3" customFormat="1">
      <c r="A16" s="28">
        <v>2.06</v>
      </c>
      <c r="B16" s="29" t="s">
        <v>23</v>
      </c>
      <c r="C16" s="30" t="s">
        <v>20</v>
      </c>
      <c r="D16" s="19" t="e">
        <f>+#REF!-#REF!</f>
        <v>#REF!</v>
      </c>
      <c r="E16" s="20"/>
      <c r="F16" s="25"/>
    </row>
    <row r="17" spans="1:6" s="3" customFormat="1">
      <c r="A17" s="16">
        <v>3</v>
      </c>
      <c r="B17" s="17" t="s">
        <v>24</v>
      </c>
      <c r="C17" s="18"/>
      <c r="D17" s="19"/>
      <c r="E17" s="20"/>
      <c r="F17" s="25"/>
    </row>
    <row r="18" spans="1:6" s="3" customFormat="1">
      <c r="A18" s="22">
        <v>3.01</v>
      </c>
      <c r="B18" s="23" t="s">
        <v>25</v>
      </c>
      <c r="C18" s="24" t="str">
        <f>[7]APU!C708</f>
        <v>m</v>
      </c>
      <c r="D18" s="19" t="e">
        <f>+#REF!-#REF!</f>
        <v>#REF!</v>
      </c>
      <c r="E18" s="20"/>
      <c r="F18" s="25"/>
    </row>
    <row r="19" spans="1:6" s="3" customFormat="1">
      <c r="A19" s="22">
        <v>3.02</v>
      </c>
      <c r="B19" s="23" t="s">
        <v>26</v>
      </c>
      <c r="C19" s="24" t="s">
        <v>27</v>
      </c>
      <c r="D19" s="19" t="e">
        <f>+#REF!-#REF!</f>
        <v>#REF!</v>
      </c>
      <c r="E19" s="20"/>
      <c r="F19" s="25"/>
    </row>
    <row r="20" spans="1:6" s="3" customFormat="1">
      <c r="A20" s="22">
        <v>3.03</v>
      </c>
      <c r="B20" s="23" t="s">
        <v>28</v>
      </c>
      <c r="C20" s="24" t="s">
        <v>27</v>
      </c>
      <c r="D20" s="19" t="e">
        <f>+#REF!-#REF!</f>
        <v>#REF!</v>
      </c>
      <c r="E20" s="20"/>
      <c r="F20" s="25"/>
    </row>
    <row r="21" spans="1:6" s="3" customFormat="1">
      <c r="A21" s="22">
        <v>3.04</v>
      </c>
      <c r="B21" s="23" t="s">
        <v>29</v>
      </c>
      <c r="C21" s="24" t="s">
        <v>27</v>
      </c>
      <c r="D21" s="19" t="e">
        <f>+#REF!-#REF!</f>
        <v>#REF!</v>
      </c>
      <c r="E21" s="20"/>
      <c r="F21" s="25"/>
    </row>
    <row r="22" spans="1:6" s="3" customFormat="1">
      <c r="A22" s="22">
        <v>3.05</v>
      </c>
      <c r="B22" s="23" t="s">
        <v>30</v>
      </c>
      <c r="C22" s="24" t="s">
        <v>27</v>
      </c>
      <c r="D22" s="19" t="e">
        <f>+#REF!-#REF!</f>
        <v>#REF!</v>
      </c>
      <c r="E22" s="20"/>
      <c r="F22" s="25"/>
    </row>
    <row r="23" spans="1:6" s="3" customFormat="1" ht="30">
      <c r="A23" s="22">
        <v>3.06</v>
      </c>
      <c r="B23" s="23" t="s">
        <v>31</v>
      </c>
      <c r="C23" s="24" t="str">
        <f>[7]APU!C553</f>
        <v>m3</v>
      </c>
      <c r="D23" s="19" t="e">
        <f>+#REF!-#REF!</f>
        <v>#REF!</v>
      </c>
      <c r="E23" s="20"/>
      <c r="F23" s="25"/>
    </row>
    <row r="24" spans="1:6" s="3" customFormat="1" ht="30">
      <c r="A24" s="22">
        <v>3.07</v>
      </c>
      <c r="B24" s="23" t="s">
        <v>32</v>
      </c>
      <c r="C24" s="24" t="str">
        <f>[7]APU!C566</f>
        <v>m3</v>
      </c>
      <c r="D24" s="19" t="e">
        <f>+#REF!-#REF!</f>
        <v>#REF!</v>
      </c>
      <c r="E24" s="20"/>
      <c r="F24" s="25"/>
    </row>
    <row r="25" spans="1:6" s="3" customFormat="1">
      <c r="A25" s="22">
        <v>3.08</v>
      </c>
      <c r="B25" s="23" t="s">
        <v>33</v>
      </c>
      <c r="C25" s="24" t="s">
        <v>27</v>
      </c>
      <c r="D25" s="19" t="e">
        <f>+#REF!-#REF!</f>
        <v>#REF!</v>
      </c>
      <c r="E25" s="20"/>
      <c r="F25" s="25"/>
    </row>
    <row r="26" spans="1:6" s="3" customFormat="1">
      <c r="A26" s="22">
        <v>3.09</v>
      </c>
      <c r="B26" s="23" t="s">
        <v>34</v>
      </c>
      <c r="C26" s="24" t="s">
        <v>27</v>
      </c>
      <c r="D26" s="19">
        <v>80</v>
      </c>
      <c r="E26" s="20"/>
      <c r="F26" s="25"/>
    </row>
    <row r="27" spans="1:6" s="3" customFormat="1">
      <c r="A27" s="22">
        <v>3.1</v>
      </c>
      <c r="B27" s="23" t="s">
        <v>35</v>
      </c>
      <c r="C27" s="24" t="s">
        <v>27</v>
      </c>
      <c r="D27" s="19" t="e">
        <f>+#REF!-#REF!</f>
        <v>#REF!</v>
      </c>
      <c r="E27" s="20"/>
      <c r="F27" s="25"/>
    </row>
    <row r="28" spans="1:6" s="3" customFormat="1">
      <c r="A28" s="22">
        <v>3.11</v>
      </c>
      <c r="B28" s="23" t="s">
        <v>36</v>
      </c>
      <c r="C28" s="24" t="s">
        <v>27</v>
      </c>
      <c r="D28" s="19">
        <v>45</v>
      </c>
      <c r="E28" s="20"/>
      <c r="F28" s="25"/>
    </row>
    <row r="29" spans="1:6" s="3" customFormat="1" ht="30">
      <c r="A29" s="22">
        <v>3.12</v>
      </c>
      <c r="B29" s="31" t="s">
        <v>37</v>
      </c>
      <c r="C29" s="24" t="str">
        <f>[7]APU!D44</f>
        <v>m3</v>
      </c>
      <c r="D29" s="19" t="e">
        <f>+#REF!-#REF!</f>
        <v>#REF!</v>
      </c>
      <c r="E29" s="20"/>
      <c r="F29" s="25"/>
    </row>
    <row r="30" spans="1:6" s="3" customFormat="1">
      <c r="A30" s="22">
        <v>3.13</v>
      </c>
      <c r="B30" s="31" t="s">
        <v>38</v>
      </c>
      <c r="C30" s="24" t="str">
        <f>[7]APU!D98</f>
        <v>m3</v>
      </c>
      <c r="D30" s="19" t="e">
        <f>+#REF!-#REF!</f>
        <v>#REF!</v>
      </c>
      <c r="E30" s="20"/>
      <c r="F30" s="25"/>
    </row>
    <row r="31" spans="1:6" s="3" customFormat="1">
      <c r="A31" s="22">
        <v>3.14</v>
      </c>
      <c r="B31" s="31" t="s">
        <v>39</v>
      </c>
      <c r="C31" s="24" t="s">
        <v>15</v>
      </c>
      <c r="D31" s="19" t="e">
        <f>+#REF!-#REF!</f>
        <v>#REF!</v>
      </c>
      <c r="E31" s="20"/>
      <c r="F31" s="25"/>
    </row>
    <row r="32" spans="1:6" s="3" customFormat="1">
      <c r="A32" s="16">
        <v>4</v>
      </c>
      <c r="B32" s="32" t="s">
        <v>40</v>
      </c>
      <c r="C32" s="18"/>
      <c r="D32" s="19" t="e">
        <f>+#REF!-#REF!</f>
        <v>#REF!</v>
      </c>
      <c r="E32" s="20"/>
      <c r="F32" s="25"/>
    </row>
    <row r="33" spans="1:6" s="3" customFormat="1">
      <c r="A33" s="22">
        <v>4.01</v>
      </c>
      <c r="B33" s="23" t="s">
        <v>41</v>
      </c>
      <c r="C33" s="18" t="str">
        <f>[7]APU!C1621</f>
        <v>m</v>
      </c>
      <c r="D33" s="19" t="e">
        <f>+#REF!-#REF!</f>
        <v>#REF!</v>
      </c>
      <c r="E33" s="20"/>
      <c r="F33" s="25"/>
    </row>
    <row r="34" spans="1:6" s="3" customFormat="1">
      <c r="A34" s="22">
        <v>4.0199999999999996</v>
      </c>
      <c r="B34" s="23" t="s">
        <v>42</v>
      </c>
      <c r="C34" s="33" t="str">
        <f>[7]APU!C631</f>
        <v>m</v>
      </c>
      <c r="D34" s="19" t="e">
        <f>+#REF!-#REF!</f>
        <v>#REF!</v>
      </c>
      <c r="E34" s="20"/>
      <c r="F34" s="25"/>
    </row>
    <row r="35" spans="1:6" s="3" customFormat="1">
      <c r="A35" s="22">
        <v>4.03</v>
      </c>
      <c r="B35" s="23" t="s">
        <v>43</v>
      </c>
      <c r="C35" s="33" t="s">
        <v>11</v>
      </c>
      <c r="D35" s="19" t="e">
        <f>+#REF!-#REF!</f>
        <v>#REF!</v>
      </c>
      <c r="E35" s="20"/>
      <c r="F35" s="25"/>
    </row>
    <row r="36" spans="1:6" s="3" customFormat="1" ht="45">
      <c r="A36" s="22">
        <v>4.04</v>
      </c>
      <c r="B36" s="31" t="s">
        <v>44</v>
      </c>
      <c r="C36" s="18" t="str">
        <f>[7]APU!C1006</f>
        <v>Un</v>
      </c>
      <c r="D36" s="19" t="e">
        <f>+#REF!-#REF!</f>
        <v>#REF!</v>
      </c>
      <c r="E36" s="20"/>
      <c r="F36" s="25"/>
    </row>
    <row r="37" spans="1:6" s="3" customFormat="1" ht="45">
      <c r="A37" s="22">
        <v>4.05</v>
      </c>
      <c r="B37" s="31" t="s">
        <v>46</v>
      </c>
      <c r="C37" s="18" t="s">
        <v>20</v>
      </c>
      <c r="D37" s="19" t="e">
        <f>+#REF!-#REF!</f>
        <v>#REF!</v>
      </c>
      <c r="E37" s="20"/>
      <c r="F37" s="25"/>
    </row>
    <row r="38" spans="1:6" s="3" customFormat="1" ht="30">
      <c r="A38" s="22">
        <v>4.0599999999999996</v>
      </c>
      <c r="B38" s="31" t="s">
        <v>47</v>
      </c>
      <c r="C38" s="18" t="s">
        <v>20</v>
      </c>
      <c r="D38" s="19" t="e">
        <f>+#REF!-#REF!</f>
        <v>#REF!</v>
      </c>
      <c r="E38" s="20"/>
      <c r="F38" s="25"/>
    </row>
    <row r="39" spans="1:6" s="3" customFormat="1" ht="30">
      <c r="A39" s="22">
        <v>4.07</v>
      </c>
      <c r="B39" s="31" t="s">
        <v>48</v>
      </c>
      <c r="C39" s="18" t="str">
        <f>[7]APU!C1019</f>
        <v>Un</v>
      </c>
      <c r="D39" s="19" t="e">
        <f>+#REF!-#REF!</f>
        <v>#REF!</v>
      </c>
      <c r="E39" s="20"/>
      <c r="F39" s="25"/>
    </row>
    <row r="40" spans="1:6" s="3" customFormat="1" ht="45">
      <c r="A40" s="22">
        <v>4.08</v>
      </c>
      <c r="B40" s="31" t="s">
        <v>49</v>
      </c>
      <c r="C40" s="18" t="str">
        <f>[7]APU!C1032</f>
        <v>Un</v>
      </c>
      <c r="D40" s="19" t="e">
        <f>+#REF!-#REF!</f>
        <v>#REF!</v>
      </c>
      <c r="E40" s="20"/>
      <c r="F40" s="25"/>
    </row>
    <row r="41" spans="1:6" s="3" customFormat="1">
      <c r="A41" s="22">
        <v>4.09</v>
      </c>
      <c r="B41" s="31" t="s">
        <v>50</v>
      </c>
      <c r="C41" s="18" t="str">
        <f>[7]APU!C1078</f>
        <v>Un</v>
      </c>
      <c r="D41" s="19" t="e">
        <f>+#REF!-#REF!</f>
        <v>#REF!</v>
      </c>
      <c r="E41" s="20"/>
      <c r="F41" s="25"/>
    </row>
    <row r="42" spans="1:6" s="3" customFormat="1" ht="30">
      <c r="A42" s="22">
        <v>4.0999999999999996</v>
      </c>
      <c r="B42" s="31" t="s">
        <v>51</v>
      </c>
      <c r="C42" s="18" t="str">
        <f>[7]APU!C1102</f>
        <v>Un</v>
      </c>
      <c r="D42" s="19" t="e">
        <f>+#REF!-#REF!</f>
        <v>#REF!</v>
      </c>
      <c r="E42" s="20"/>
      <c r="F42" s="25"/>
    </row>
    <row r="43" spans="1:6" s="3" customFormat="1" ht="30">
      <c r="A43" s="22">
        <v>4.1100000000000003</v>
      </c>
      <c r="B43" s="31" t="s">
        <v>52</v>
      </c>
      <c r="C43" s="18" t="s">
        <v>20</v>
      </c>
      <c r="D43" s="19" t="e">
        <f>+#REF!-#REF!</f>
        <v>#REF!</v>
      </c>
      <c r="E43" s="20"/>
      <c r="F43" s="25"/>
    </row>
    <row r="44" spans="1:6" s="3" customFormat="1">
      <c r="A44" s="22">
        <v>4.12</v>
      </c>
      <c r="B44" s="34" t="s">
        <v>53</v>
      </c>
      <c r="C44" s="35" t="s">
        <v>20</v>
      </c>
      <c r="D44" s="19" t="e">
        <f>+#REF!-#REF!</f>
        <v>#REF!</v>
      </c>
      <c r="E44" s="37"/>
      <c r="F44" s="36"/>
    </row>
    <row r="45" spans="1:6" s="3" customFormat="1">
      <c r="A45" s="22">
        <v>4.13</v>
      </c>
      <c r="B45" s="34" t="s">
        <v>137</v>
      </c>
      <c r="C45" s="35" t="str">
        <f>[7]APU!C1249</f>
        <v>Un</v>
      </c>
      <c r="D45" s="19" t="e">
        <f>+#REF!-#REF!</f>
        <v>#REF!</v>
      </c>
      <c r="E45" s="37"/>
      <c r="F45" s="36"/>
    </row>
    <row r="46" spans="1:6" s="3" customFormat="1">
      <c r="A46" s="22">
        <v>4.1399999999999997</v>
      </c>
      <c r="B46" s="34" t="s">
        <v>55</v>
      </c>
      <c r="C46" s="35" t="s">
        <v>20</v>
      </c>
      <c r="D46" s="19" t="e">
        <f>+#REF!-#REF!</f>
        <v>#REF!</v>
      </c>
      <c r="E46" s="37"/>
      <c r="F46" s="36"/>
    </row>
    <row r="47" spans="1:6" s="3" customFormat="1">
      <c r="A47" s="22">
        <v>4.1500000000000004</v>
      </c>
      <c r="B47" s="34" t="s">
        <v>56</v>
      </c>
      <c r="C47" s="35" t="s">
        <v>20</v>
      </c>
      <c r="D47" s="19" t="e">
        <f>+#REF!-#REF!</f>
        <v>#REF!</v>
      </c>
      <c r="E47" s="37"/>
      <c r="F47" s="36"/>
    </row>
    <row r="48" spans="1:6" s="3" customFormat="1">
      <c r="A48" s="22">
        <v>4.16</v>
      </c>
      <c r="B48" s="34" t="s">
        <v>57</v>
      </c>
      <c r="C48" s="35" t="s">
        <v>20</v>
      </c>
      <c r="D48" s="19" t="e">
        <f>+#REF!-#REF!</f>
        <v>#REF!</v>
      </c>
      <c r="E48" s="37"/>
      <c r="F48" s="36"/>
    </row>
    <row r="49" spans="1:6" s="3" customFormat="1">
      <c r="A49" s="22">
        <v>4.17</v>
      </c>
      <c r="B49" s="34" t="s">
        <v>58</v>
      </c>
      <c r="C49" s="35" t="s">
        <v>20</v>
      </c>
      <c r="D49" s="19" t="e">
        <f>+#REF!-#REF!</f>
        <v>#REF!</v>
      </c>
      <c r="E49" s="37"/>
      <c r="F49" s="36"/>
    </row>
    <row r="50" spans="1:6" s="3" customFormat="1">
      <c r="A50" s="22">
        <v>4.18</v>
      </c>
      <c r="B50" s="34" t="s">
        <v>59</v>
      </c>
      <c r="C50" s="33" t="s">
        <v>11</v>
      </c>
      <c r="D50" s="19" t="e">
        <f>+#REF!-#REF!</f>
        <v>#REF!</v>
      </c>
      <c r="E50" s="37"/>
      <c r="F50" s="36"/>
    </row>
    <row r="51" spans="1:6" s="3" customFormat="1" ht="30">
      <c r="A51" s="22">
        <v>4.1900000000000004</v>
      </c>
      <c r="B51" s="34" t="s">
        <v>60</v>
      </c>
      <c r="C51" s="33" t="s">
        <v>45</v>
      </c>
      <c r="D51" s="19" t="e">
        <f>+#REF!-#REF!</f>
        <v>#REF!</v>
      </c>
      <c r="E51" s="37"/>
      <c r="F51" s="36"/>
    </row>
    <row r="52" spans="1:6" s="3" customFormat="1">
      <c r="A52" s="16">
        <v>5</v>
      </c>
      <c r="B52" s="32" t="s">
        <v>61</v>
      </c>
      <c r="C52" s="18"/>
      <c r="D52" s="19" t="e">
        <f>+#REF!-#REF!</f>
        <v>#REF!</v>
      </c>
      <c r="E52" s="20"/>
      <c r="F52" s="25"/>
    </row>
    <row r="53" spans="1:6" s="3" customFormat="1">
      <c r="A53" s="22">
        <v>5.01</v>
      </c>
      <c r="B53" s="31" t="s">
        <v>62</v>
      </c>
      <c r="C53" s="18" t="str">
        <f>[7]APU!C340</f>
        <v>Kg</v>
      </c>
      <c r="D53" s="19" t="e">
        <f>+#REF!-#REF!</f>
        <v>#REF!</v>
      </c>
      <c r="E53" s="20"/>
      <c r="F53" s="25"/>
    </row>
    <row r="54" spans="1:6" ht="15">
      <c r="A54" s="38">
        <v>6</v>
      </c>
      <c r="B54" s="39" t="s">
        <v>63</v>
      </c>
      <c r="C54" s="40"/>
      <c r="D54" s="19" t="e">
        <f>+#REF!-#REF!</f>
        <v>#REF!</v>
      </c>
      <c r="E54" s="41"/>
      <c r="F54" s="36"/>
    </row>
    <row r="55" spans="1:6" ht="15">
      <c r="A55" s="43">
        <v>6.01</v>
      </c>
      <c r="B55" s="44" t="s">
        <v>64</v>
      </c>
      <c r="C55" s="40" t="s">
        <v>27</v>
      </c>
      <c r="D55" s="19" t="e">
        <f>+#REF!-#REF!</f>
        <v>#REF!</v>
      </c>
      <c r="E55" s="41"/>
      <c r="F55" s="36"/>
    </row>
    <row r="56" spans="1:6" ht="30">
      <c r="A56" s="43">
        <v>6.02</v>
      </c>
      <c r="B56" s="44" t="s">
        <v>65</v>
      </c>
      <c r="C56" s="40" t="s">
        <v>45</v>
      </c>
      <c r="D56" s="19" t="e">
        <f>+#REF!-#REF!</f>
        <v>#REF!</v>
      </c>
      <c r="E56" s="41"/>
      <c r="F56" s="36"/>
    </row>
    <row r="57" spans="1:6" ht="30">
      <c r="A57" s="43">
        <v>6.03</v>
      </c>
      <c r="B57" s="44" t="s">
        <v>66</v>
      </c>
      <c r="C57" s="40" t="s">
        <v>45</v>
      </c>
      <c r="D57" s="19" t="e">
        <f>+#REF!-#REF!</f>
        <v>#REF!</v>
      </c>
      <c r="E57" s="41"/>
      <c r="F57" s="36"/>
    </row>
    <row r="58" spans="1:6" s="47" customFormat="1" ht="15">
      <c r="A58" s="16">
        <v>7</v>
      </c>
      <c r="B58" s="32" t="s">
        <v>67</v>
      </c>
      <c r="C58" s="45"/>
      <c r="D58" s="19" t="e">
        <f>+#REF!-#REF!</f>
        <v>#REF!</v>
      </c>
      <c r="E58" s="46"/>
      <c r="F58" s="25"/>
    </row>
    <row r="59" spans="1:6" ht="15">
      <c r="A59" s="22">
        <v>7.01</v>
      </c>
      <c r="B59" s="48" t="s">
        <v>68</v>
      </c>
      <c r="C59" s="49" t="str">
        <f>[7]APU!C1149</f>
        <v>m3</v>
      </c>
      <c r="D59" s="19" t="e">
        <f>+#REF!-#REF!</f>
        <v>#REF!</v>
      </c>
      <c r="E59" s="50"/>
      <c r="F59" s="25"/>
    </row>
    <row r="60" spans="1:6" ht="30">
      <c r="A60" s="22">
        <v>7.02</v>
      </c>
      <c r="B60" s="48" t="s">
        <v>69</v>
      </c>
      <c r="C60" s="49" t="str">
        <f>[7]APU!C1135</f>
        <v>Un</v>
      </c>
      <c r="D60" s="19" t="e">
        <f>+#REF!-#REF!</f>
        <v>#REF!</v>
      </c>
      <c r="E60" s="50"/>
      <c r="F60" s="25"/>
    </row>
    <row r="61" spans="1:6" ht="30">
      <c r="A61" s="22">
        <v>7.03</v>
      </c>
      <c r="B61" s="48" t="s">
        <v>70</v>
      </c>
      <c r="C61" s="49" t="str">
        <f>[7]APU!C1188</f>
        <v>m</v>
      </c>
      <c r="D61" s="19" t="e">
        <f>+#REF!-#REF!</f>
        <v>#REF!</v>
      </c>
      <c r="E61" s="50"/>
      <c r="F61" s="25"/>
    </row>
    <row r="62" spans="1:6" ht="30">
      <c r="A62" s="22">
        <v>7.04</v>
      </c>
      <c r="B62" s="48" t="s">
        <v>71</v>
      </c>
      <c r="C62" s="49" t="str">
        <f>[7]APU!C1210</f>
        <v>m</v>
      </c>
      <c r="D62" s="19" t="e">
        <f>+#REF!-#REF!</f>
        <v>#REF!</v>
      </c>
      <c r="E62" s="50"/>
      <c r="F62" s="25"/>
    </row>
    <row r="63" spans="1:6" ht="30">
      <c r="A63" s="22">
        <v>7.05</v>
      </c>
      <c r="B63" s="48" t="s">
        <v>72</v>
      </c>
      <c r="C63" s="49" t="str">
        <f>[7]APU!C1725</f>
        <v>m2</v>
      </c>
      <c r="D63" s="19" t="e">
        <f>+#REF!-#REF!</f>
        <v>#REF!</v>
      </c>
      <c r="E63" s="50"/>
      <c r="F63" s="25"/>
    </row>
    <row r="64" spans="1:6" thickBot="1">
      <c r="A64" s="22">
        <v>7.06</v>
      </c>
      <c r="B64" s="51" t="s">
        <v>73</v>
      </c>
      <c r="C64" s="52" t="str">
        <f>[7]APU!C1742</f>
        <v>m2</v>
      </c>
      <c r="D64" s="19" t="e">
        <f>+#REF!-#REF!</f>
        <v>#REF!</v>
      </c>
      <c r="E64" s="53"/>
      <c r="F64" s="54"/>
    </row>
    <row r="65" spans="1:6" ht="15">
      <c r="A65" s="343"/>
      <c r="B65" s="344"/>
      <c r="C65" s="345"/>
      <c r="D65" s="76"/>
      <c r="E65" s="56"/>
      <c r="F65" s="56"/>
    </row>
    <row r="66" spans="1:6" thickBot="1">
      <c r="A66" s="343"/>
      <c r="B66" s="344"/>
      <c r="C66" s="345"/>
      <c r="D66" s="76"/>
      <c r="E66" s="56"/>
      <c r="F66" s="56"/>
    </row>
    <row r="67" spans="1:6" s="57" customFormat="1">
      <c r="A67" s="55"/>
      <c r="B67" s="58" t="s">
        <v>74</v>
      </c>
      <c r="C67" s="59"/>
      <c r="D67" s="60"/>
      <c r="E67" s="61"/>
      <c r="F67" s="62"/>
    </row>
    <row r="68" spans="1:6" s="57" customFormat="1">
      <c r="A68" s="55"/>
      <c r="B68" s="63" t="s">
        <v>75</v>
      </c>
      <c r="C68" s="64">
        <v>0.31</v>
      </c>
      <c r="D68" s="65"/>
      <c r="E68" s="66"/>
      <c r="F68" s="67"/>
    </row>
    <row r="69" spans="1:6" s="57" customFormat="1" ht="16.5" thickBot="1">
      <c r="A69" s="55"/>
      <c r="B69" s="68" t="s">
        <v>76</v>
      </c>
      <c r="C69" s="69"/>
      <c r="D69" s="70"/>
      <c r="E69" s="71"/>
      <c r="F69" s="72"/>
    </row>
    <row r="70" spans="1:6" s="78" customFormat="1">
      <c r="A70" s="73"/>
      <c r="B70" s="74"/>
      <c r="C70" s="75"/>
      <c r="D70" s="76"/>
      <c r="E70" s="77"/>
      <c r="F70" s="56"/>
    </row>
    <row r="71" spans="1:6" ht="72.75" customHeight="1">
      <c r="A71" s="386" t="s">
        <v>77</v>
      </c>
      <c r="B71" s="386"/>
      <c r="C71" s="386"/>
      <c r="D71" s="386"/>
      <c r="E71" s="386"/>
      <c r="F71" s="386"/>
    </row>
    <row r="72" spans="1:6">
      <c r="A72" s="79"/>
    </row>
    <row r="73" spans="1:6">
      <c r="A73" s="42"/>
      <c r="B73" s="42"/>
      <c r="C73" s="42"/>
      <c r="D73" s="81"/>
      <c r="E73" s="42"/>
      <c r="F73" s="82"/>
    </row>
    <row r="74" spans="1:6">
      <c r="A74" s="42"/>
      <c r="B74" s="42"/>
      <c r="C74" s="42"/>
      <c r="E74" s="83"/>
      <c r="F74" s="349" t="e">
        <f>+#REF!-'cuadro de la propuesta'!F69</f>
        <v>#REF!</v>
      </c>
    </row>
    <row r="75" spans="1:6">
      <c r="A75" s="42"/>
      <c r="B75" s="42"/>
      <c r="C75" s="42"/>
      <c r="E75" s="83"/>
      <c r="F75" s="83"/>
    </row>
    <row r="76" spans="1:6">
      <c r="A76" s="42"/>
      <c r="B76" s="42"/>
      <c r="C76" s="42"/>
      <c r="E76" s="83"/>
      <c r="F76" s="83"/>
    </row>
    <row r="77" spans="1:6">
      <c r="A77" s="42"/>
      <c r="B77" s="42"/>
      <c r="C77" s="42"/>
      <c r="E77" s="83"/>
      <c r="F77" s="83"/>
    </row>
    <row r="78" spans="1:6">
      <c r="A78" s="42"/>
      <c r="B78" s="42"/>
      <c r="C78" s="42"/>
      <c r="E78" s="83"/>
      <c r="F78" s="83"/>
    </row>
    <row r="79" spans="1:6">
      <c r="B79" s="84"/>
      <c r="E79" s="83"/>
      <c r="F79" s="83"/>
    </row>
    <row r="80" spans="1:6">
      <c r="B80" s="84"/>
      <c r="E80" s="83"/>
      <c r="F80" s="83"/>
    </row>
    <row r="81" spans="1:6">
      <c r="A81" s="42"/>
      <c r="B81" s="84"/>
      <c r="E81" s="83"/>
      <c r="F81" s="83"/>
    </row>
    <row r="82" spans="1:6">
      <c r="A82" s="42"/>
      <c r="B82" s="84"/>
      <c r="E82" s="83"/>
      <c r="F82" s="83"/>
    </row>
    <row r="83" spans="1:6">
      <c r="A83" s="42"/>
      <c r="B83" s="84"/>
      <c r="E83" s="83"/>
      <c r="F83" s="83"/>
    </row>
    <row r="84" spans="1:6">
      <c r="A84" s="42"/>
      <c r="B84" s="84"/>
      <c r="E84" s="83"/>
      <c r="F84" s="83"/>
    </row>
    <row r="85" spans="1:6">
      <c r="A85" s="42"/>
      <c r="B85" s="84"/>
      <c r="E85" s="83"/>
      <c r="F85" s="83"/>
    </row>
    <row r="86" spans="1:6">
      <c r="A86" s="42"/>
      <c r="B86" s="84"/>
      <c r="E86" s="83"/>
      <c r="F86" s="83"/>
    </row>
    <row r="87" spans="1:6">
      <c r="A87" s="42"/>
      <c r="B87" s="84"/>
      <c r="E87" s="83"/>
      <c r="F87" s="83"/>
    </row>
    <row r="88" spans="1:6">
      <c r="A88" s="42"/>
      <c r="B88" s="84"/>
      <c r="E88" s="83"/>
      <c r="F88" s="83"/>
    </row>
    <row r="89" spans="1:6">
      <c r="A89" s="42"/>
      <c r="B89" s="84"/>
      <c r="E89" s="83"/>
      <c r="F89" s="83"/>
    </row>
    <row r="90" spans="1:6">
      <c r="A90" s="42"/>
      <c r="B90" s="84"/>
      <c r="E90" s="83"/>
      <c r="F90" s="83"/>
    </row>
    <row r="91" spans="1:6">
      <c r="A91" s="42"/>
      <c r="B91" s="84"/>
      <c r="E91" s="83"/>
      <c r="F91" s="83"/>
    </row>
    <row r="92" spans="1:6">
      <c r="A92" s="42"/>
      <c r="B92" s="84"/>
      <c r="E92" s="83"/>
      <c r="F92" s="83"/>
    </row>
    <row r="93" spans="1:6">
      <c r="A93" s="42"/>
      <c r="B93" s="84"/>
      <c r="E93" s="83"/>
      <c r="F93" s="83"/>
    </row>
    <row r="94" spans="1:6">
      <c r="A94" s="42"/>
      <c r="B94" s="84"/>
      <c r="E94" s="83"/>
      <c r="F94" s="83"/>
    </row>
    <row r="95" spans="1:6">
      <c r="A95" s="42"/>
      <c r="B95" s="84"/>
      <c r="E95" s="83"/>
      <c r="F95" s="83"/>
    </row>
    <row r="96" spans="1:6">
      <c r="A96" s="42"/>
      <c r="B96" s="84"/>
      <c r="E96" s="83"/>
      <c r="F96" s="83"/>
    </row>
    <row r="97" spans="1:6">
      <c r="A97" s="42"/>
      <c r="B97" s="84"/>
      <c r="E97" s="83"/>
      <c r="F97" s="83"/>
    </row>
    <row r="98" spans="1:6">
      <c r="A98" s="42"/>
      <c r="B98" s="84"/>
      <c r="F98" s="85"/>
    </row>
    <row r="99" spans="1:6">
      <c r="A99" s="42"/>
      <c r="B99" s="84"/>
      <c r="F99" s="85"/>
    </row>
    <row r="100" spans="1:6">
      <c r="A100" s="42"/>
      <c r="B100" s="84"/>
      <c r="F100" s="85"/>
    </row>
    <row r="101" spans="1:6">
      <c r="A101" s="42"/>
      <c r="B101" s="84"/>
      <c r="F101" s="85"/>
    </row>
    <row r="102" spans="1:6">
      <c r="A102" s="42"/>
      <c r="B102" s="84"/>
      <c r="F102" s="85"/>
    </row>
    <row r="103" spans="1:6">
      <c r="A103" s="42"/>
      <c r="B103" s="84"/>
      <c r="F103" s="85"/>
    </row>
    <row r="104" spans="1:6">
      <c r="A104" s="42"/>
      <c r="B104" s="84"/>
      <c r="F104" s="85"/>
    </row>
    <row r="105" spans="1:6">
      <c r="A105" s="42"/>
      <c r="B105" s="84"/>
      <c r="F105" s="85"/>
    </row>
    <row r="106" spans="1:6">
      <c r="A106" s="42"/>
      <c r="B106" s="84"/>
      <c r="F106" s="85"/>
    </row>
    <row r="107" spans="1:6">
      <c r="A107" s="42"/>
      <c r="B107" s="84"/>
      <c r="F107" s="85"/>
    </row>
    <row r="108" spans="1:6">
      <c r="A108" s="42"/>
      <c r="B108" s="84"/>
      <c r="F108" s="85"/>
    </row>
    <row r="109" spans="1:6">
      <c r="A109" s="42"/>
      <c r="B109" s="84"/>
      <c r="F109" s="85"/>
    </row>
    <row r="110" spans="1:6">
      <c r="A110" s="42"/>
      <c r="B110" s="84"/>
      <c r="F110" s="85"/>
    </row>
    <row r="111" spans="1:6">
      <c r="A111" s="42"/>
      <c r="B111" s="84"/>
      <c r="F111" s="85"/>
    </row>
    <row r="112" spans="1:6">
      <c r="A112" s="42"/>
      <c r="B112" s="84"/>
      <c r="F112" s="85"/>
    </row>
    <row r="113" spans="1:6">
      <c r="A113" s="42"/>
      <c r="B113" s="84"/>
      <c r="F113" s="85"/>
    </row>
    <row r="114" spans="1:6">
      <c r="A114" s="42"/>
      <c r="B114" s="84"/>
      <c r="F114" s="85"/>
    </row>
    <row r="115" spans="1:6">
      <c r="A115" s="42"/>
      <c r="B115" s="84"/>
      <c r="F115" s="85"/>
    </row>
    <row r="116" spans="1:6">
      <c r="A116" s="42"/>
      <c r="B116" s="84"/>
      <c r="F116" s="85"/>
    </row>
    <row r="117" spans="1:6">
      <c r="A117" s="42"/>
      <c r="B117" s="84"/>
      <c r="F117" s="85"/>
    </row>
    <row r="118" spans="1:6">
      <c r="A118" s="42"/>
      <c r="B118" s="84"/>
      <c r="F118" s="85"/>
    </row>
    <row r="119" spans="1:6">
      <c r="A119" s="42"/>
      <c r="B119" s="84"/>
      <c r="F119" s="85"/>
    </row>
    <row r="120" spans="1:6">
      <c r="A120" s="42"/>
      <c r="B120" s="84"/>
      <c r="F120" s="85"/>
    </row>
    <row r="121" spans="1:6">
      <c r="A121" s="42"/>
      <c r="B121" s="84"/>
      <c r="F121" s="85"/>
    </row>
    <row r="122" spans="1:6">
      <c r="A122" s="42"/>
      <c r="B122" s="84"/>
      <c r="F122" s="85"/>
    </row>
    <row r="123" spans="1:6">
      <c r="A123" s="42"/>
      <c r="B123" s="84"/>
      <c r="F123" s="85"/>
    </row>
    <row r="124" spans="1:6">
      <c r="A124" s="42"/>
      <c r="B124" s="84"/>
      <c r="F124" s="85"/>
    </row>
    <row r="125" spans="1:6">
      <c r="A125" s="42"/>
      <c r="B125" s="84"/>
      <c r="F125" s="85"/>
    </row>
    <row r="126" spans="1:6">
      <c r="A126" s="42"/>
      <c r="B126" s="84"/>
      <c r="F126" s="85"/>
    </row>
    <row r="127" spans="1:6">
      <c r="A127" s="42"/>
      <c r="B127" s="84"/>
      <c r="F127" s="85"/>
    </row>
    <row r="128" spans="1:6">
      <c r="A128" s="42"/>
      <c r="B128" s="84"/>
      <c r="F128" s="85"/>
    </row>
    <row r="129" spans="1:6">
      <c r="A129" s="42"/>
      <c r="B129" s="84"/>
      <c r="F129" s="85"/>
    </row>
    <row r="130" spans="1:6">
      <c r="A130" s="42"/>
      <c r="B130" s="84"/>
      <c r="F130" s="85"/>
    </row>
    <row r="131" spans="1:6">
      <c r="A131" s="42"/>
      <c r="B131" s="84"/>
      <c r="F131" s="85"/>
    </row>
    <row r="132" spans="1:6">
      <c r="A132" s="42"/>
      <c r="B132" s="84"/>
      <c r="F132" s="85"/>
    </row>
    <row r="133" spans="1:6">
      <c r="A133" s="42"/>
      <c r="B133" s="84"/>
      <c r="F133" s="85"/>
    </row>
    <row r="134" spans="1:6">
      <c r="A134" s="42"/>
      <c r="B134" s="84"/>
      <c r="F134" s="85"/>
    </row>
    <row r="135" spans="1:6">
      <c r="A135" s="42"/>
      <c r="B135" s="84"/>
      <c r="F135" s="85"/>
    </row>
    <row r="136" spans="1:6">
      <c r="A136" s="42"/>
      <c r="B136" s="84"/>
      <c r="F136" s="85"/>
    </row>
    <row r="137" spans="1:6">
      <c r="A137" s="42"/>
      <c r="B137" s="84"/>
      <c r="F137" s="85"/>
    </row>
    <row r="138" spans="1:6">
      <c r="A138" s="42"/>
      <c r="B138" s="84"/>
      <c r="F138" s="85"/>
    </row>
    <row r="139" spans="1:6">
      <c r="A139" s="42"/>
      <c r="B139" s="84"/>
      <c r="F139" s="85"/>
    </row>
    <row r="140" spans="1:6">
      <c r="A140" s="42"/>
      <c r="B140" s="84"/>
      <c r="F140" s="85"/>
    </row>
    <row r="141" spans="1:6">
      <c r="A141" s="42"/>
      <c r="B141" s="84"/>
      <c r="F141" s="85"/>
    </row>
    <row r="142" spans="1:6">
      <c r="A142" s="42"/>
      <c r="B142" s="84"/>
      <c r="F142" s="85"/>
    </row>
    <row r="143" spans="1:6">
      <c r="A143" s="42"/>
      <c r="B143" s="84"/>
      <c r="F143" s="85"/>
    </row>
    <row r="144" spans="1:6">
      <c r="A144" s="42"/>
      <c r="B144" s="84"/>
      <c r="F144" s="85"/>
    </row>
    <row r="145" spans="1:6">
      <c r="A145" s="42"/>
      <c r="B145" s="84"/>
      <c r="F145" s="85"/>
    </row>
    <row r="146" spans="1:6">
      <c r="A146" s="42"/>
      <c r="B146" s="84"/>
      <c r="F146" s="85"/>
    </row>
    <row r="147" spans="1:6">
      <c r="A147" s="42"/>
      <c r="B147" s="84"/>
      <c r="F147" s="85"/>
    </row>
    <row r="148" spans="1:6">
      <c r="A148" s="42"/>
      <c r="B148" s="84"/>
      <c r="F148" s="85"/>
    </row>
    <row r="149" spans="1:6">
      <c r="A149" s="42"/>
      <c r="B149" s="84"/>
      <c r="F149" s="85"/>
    </row>
    <row r="150" spans="1:6">
      <c r="A150" s="42"/>
      <c r="B150" s="84"/>
      <c r="F150" s="85"/>
    </row>
    <row r="151" spans="1:6">
      <c r="A151" s="42"/>
      <c r="B151" s="84"/>
      <c r="F151" s="85"/>
    </row>
    <row r="152" spans="1:6">
      <c r="A152" s="42"/>
      <c r="B152" s="84"/>
      <c r="F152" s="85"/>
    </row>
    <row r="153" spans="1:6">
      <c r="A153" s="42"/>
      <c r="B153" s="84"/>
      <c r="F153" s="85"/>
    </row>
    <row r="154" spans="1:6">
      <c r="A154" s="42"/>
      <c r="B154" s="84"/>
      <c r="F154" s="85"/>
    </row>
    <row r="155" spans="1:6">
      <c r="A155" s="42"/>
      <c r="B155" s="84"/>
      <c r="F155" s="85"/>
    </row>
    <row r="156" spans="1:6">
      <c r="A156" s="42"/>
      <c r="B156" s="84"/>
      <c r="F156" s="85"/>
    </row>
    <row r="157" spans="1:6">
      <c r="A157" s="42"/>
      <c r="B157" s="84"/>
      <c r="F157" s="85"/>
    </row>
    <row r="158" spans="1:6">
      <c r="A158" s="42"/>
      <c r="B158" s="84"/>
      <c r="F158" s="85"/>
    </row>
    <row r="159" spans="1:6">
      <c r="A159" s="42"/>
      <c r="B159" s="84"/>
      <c r="F159" s="85"/>
    </row>
    <row r="160" spans="1:6">
      <c r="A160" s="42"/>
      <c r="B160" s="84"/>
      <c r="F160" s="85"/>
    </row>
    <row r="161" spans="1:6">
      <c r="A161" s="42"/>
      <c r="B161" s="84"/>
      <c r="F161" s="85"/>
    </row>
    <row r="162" spans="1:6">
      <c r="A162" s="42"/>
      <c r="B162" s="84"/>
      <c r="F162" s="85"/>
    </row>
    <row r="163" spans="1:6">
      <c r="A163" s="42"/>
      <c r="B163" s="84"/>
      <c r="F163" s="85"/>
    </row>
    <row r="164" spans="1:6">
      <c r="A164" s="42"/>
      <c r="B164" s="84"/>
      <c r="F164" s="85"/>
    </row>
    <row r="165" spans="1:6">
      <c r="A165" s="42"/>
      <c r="B165" s="84"/>
      <c r="F165" s="85"/>
    </row>
    <row r="166" spans="1:6">
      <c r="A166" s="42"/>
      <c r="B166" s="84"/>
      <c r="F166" s="85"/>
    </row>
    <row r="167" spans="1:6">
      <c r="A167" s="42"/>
      <c r="B167" s="84"/>
      <c r="F167" s="85"/>
    </row>
    <row r="168" spans="1:6">
      <c r="A168" s="42"/>
      <c r="B168" s="84"/>
      <c r="F168" s="85"/>
    </row>
    <row r="169" spans="1:6">
      <c r="A169" s="42"/>
      <c r="B169" s="84"/>
      <c r="F169" s="85"/>
    </row>
    <row r="170" spans="1:6">
      <c r="A170" s="42"/>
      <c r="B170" s="84"/>
      <c r="F170" s="85"/>
    </row>
    <row r="171" spans="1:6">
      <c r="A171" s="42"/>
      <c r="B171" s="84"/>
      <c r="F171" s="85"/>
    </row>
    <row r="172" spans="1:6">
      <c r="A172" s="42"/>
      <c r="B172" s="84"/>
      <c r="F172" s="85"/>
    </row>
    <row r="173" spans="1:6">
      <c r="A173" s="42"/>
      <c r="B173" s="84"/>
      <c r="F173" s="85"/>
    </row>
    <row r="174" spans="1:6">
      <c r="A174" s="42"/>
      <c r="B174" s="84"/>
      <c r="F174" s="85"/>
    </row>
    <row r="175" spans="1:6">
      <c r="A175" s="42"/>
      <c r="B175" s="84"/>
      <c r="F175" s="85"/>
    </row>
    <row r="176" spans="1:6">
      <c r="A176" s="42"/>
      <c r="B176" s="84"/>
      <c r="F176" s="85"/>
    </row>
    <row r="177" spans="1:6">
      <c r="A177" s="42"/>
      <c r="B177" s="84"/>
      <c r="F177" s="85"/>
    </row>
    <row r="178" spans="1:6">
      <c r="A178" s="42"/>
      <c r="B178" s="84"/>
      <c r="F178" s="85"/>
    </row>
    <row r="179" spans="1:6">
      <c r="A179" s="42"/>
      <c r="B179" s="84"/>
      <c r="F179" s="85"/>
    </row>
    <row r="180" spans="1:6">
      <c r="A180" s="42"/>
      <c r="B180" s="84"/>
      <c r="F180" s="85"/>
    </row>
    <row r="181" spans="1:6">
      <c r="A181" s="42"/>
      <c r="B181" s="84"/>
      <c r="F181" s="85"/>
    </row>
    <row r="182" spans="1:6">
      <c r="A182" s="42"/>
      <c r="B182" s="84"/>
      <c r="F182" s="85"/>
    </row>
    <row r="183" spans="1:6">
      <c r="A183" s="42"/>
      <c r="B183" s="84"/>
      <c r="F183" s="85"/>
    </row>
    <row r="184" spans="1:6">
      <c r="A184" s="42"/>
      <c r="B184" s="84"/>
      <c r="F184" s="85"/>
    </row>
    <row r="185" spans="1:6">
      <c r="A185" s="42"/>
      <c r="B185" s="84"/>
      <c r="F185" s="85"/>
    </row>
    <row r="186" spans="1:6">
      <c r="A186" s="42"/>
      <c r="B186" s="84"/>
      <c r="F186" s="85"/>
    </row>
    <row r="187" spans="1:6">
      <c r="A187" s="42"/>
      <c r="B187" s="84"/>
      <c r="F187" s="85"/>
    </row>
    <row r="188" spans="1:6">
      <c r="A188" s="42"/>
      <c r="B188" s="84"/>
      <c r="F188" s="85"/>
    </row>
    <row r="189" spans="1:6">
      <c r="A189" s="42"/>
      <c r="B189" s="84"/>
      <c r="F189" s="85"/>
    </row>
    <row r="190" spans="1:6">
      <c r="A190" s="42"/>
      <c r="B190" s="84"/>
      <c r="F190" s="85"/>
    </row>
    <row r="191" spans="1:6">
      <c r="A191" s="42"/>
      <c r="B191" s="84"/>
      <c r="F191" s="85"/>
    </row>
    <row r="192" spans="1:6">
      <c r="A192" s="42"/>
      <c r="B192" s="84"/>
      <c r="F192" s="85"/>
    </row>
    <row r="193" spans="1:6">
      <c r="A193" s="42"/>
      <c r="B193" s="84"/>
      <c r="F193" s="85"/>
    </row>
    <row r="194" spans="1:6">
      <c r="A194" s="42"/>
      <c r="B194" s="84"/>
      <c r="F194" s="85"/>
    </row>
    <row r="195" spans="1:6">
      <c r="A195" s="42"/>
      <c r="B195" s="84"/>
    </row>
    <row r="196" spans="1:6">
      <c r="A196" s="42"/>
      <c r="B196" s="84"/>
    </row>
    <row r="197" spans="1:6" s="3" customFormat="1">
      <c r="A197" s="42"/>
      <c r="B197" s="84"/>
      <c r="D197" s="80"/>
    </row>
    <row r="198" spans="1:6" s="3" customFormat="1">
      <c r="A198" s="42"/>
      <c r="B198" s="84"/>
      <c r="D198" s="80"/>
    </row>
    <row r="199" spans="1:6" s="3" customFormat="1">
      <c r="A199" s="42"/>
      <c r="B199" s="84"/>
      <c r="D199" s="80"/>
    </row>
    <row r="200" spans="1:6" s="3" customFormat="1">
      <c r="A200" s="42"/>
      <c r="B200" s="84"/>
      <c r="D200" s="80"/>
    </row>
    <row r="201" spans="1:6" s="3" customFormat="1">
      <c r="A201" s="42"/>
      <c r="B201" s="84"/>
      <c r="D201" s="80"/>
    </row>
    <row r="202" spans="1:6" s="3" customFormat="1">
      <c r="A202" s="42"/>
      <c r="B202" s="84"/>
      <c r="D202" s="80"/>
    </row>
    <row r="203" spans="1:6" s="3" customFormat="1">
      <c r="A203" s="42"/>
      <c r="B203" s="84"/>
      <c r="D203" s="80"/>
    </row>
    <row r="204" spans="1:6" s="3" customFormat="1">
      <c r="A204" s="42"/>
      <c r="B204" s="84"/>
      <c r="D204" s="80"/>
    </row>
    <row r="205" spans="1:6" s="3" customFormat="1">
      <c r="A205" s="42"/>
      <c r="B205" s="84"/>
      <c r="D205" s="80"/>
    </row>
  </sheetData>
  <dataConsolidate/>
  <mergeCells count="3">
    <mergeCell ref="C1:F2"/>
    <mergeCell ref="C3:F3"/>
    <mergeCell ref="A71:F71"/>
  </mergeCells>
  <printOptions horizontalCentered="1"/>
  <pageMargins left="0.25" right="0.25" top="0.75" bottom="0.75" header="0.3" footer="0.3"/>
  <pageSetup scale="75"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93395-484D-4FC8-9AB5-1DBB5655FE71}">
  <sheetPr>
    <tabColor theme="7" tint="0.79998168889431442"/>
  </sheetPr>
  <dimension ref="A1:F70"/>
  <sheetViews>
    <sheetView showZeros="0" topLeftCell="A37" zoomScale="70" zoomScaleNormal="70" workbookViewId="0">
      <selection activeCell="I59" sqref="I59"/>
    </sheetView>
  </sheetViews>
  <sheetFormatPr baseColWidth="10" defaultRowHeight="15"/>
  <cols>
    <col min="1" max="1" width="57.85546875" style="147" customWidth="1"/>
    <col min="2" max="2" width="18.85546875" style="147" customWidth="1"/>
    <col min="3" max="3" width="13.28515625" style="147" customWidth="1"/>
    <col min="4" max="4" width="7.42578125" style="147" bestFit="1" customWidth="1"/>
    <col min="5" max="5" width="21.7109375" style="147" bestFit="1" customWidth="1"/>
    <col min="6" max="6" width="19.28515625" style="87" customWidth="1"/>
    <col min="7" max="16384" width="11.42578125" style="87"/>
  </cols>
  <sheetData>
    <row r="1" spans="1:5" ht="12.75" customHeight="1">
      <c r="A1" s="387" t="s">
        <v>78</v>
      </c>
      <c r="B1" s="388"/>
      <c r="C1" s="388"/>
      <c r="D1" s="388"/>
      <c r="E1" s="388"/>
    </row>
    <row r="2" spans="1:5" ht="18.75">
      <c r="A2" s="389" t="s">
        <v>79</v>
      </c>
      <c r="B2" s="389"/>
      <c r="C2" s="389"/>
      <c r="D2" s="389"/>
      <c r="E2" s="389"/>
    </row>
    <row r="3" spans="1:5" ht="13.5" customHeight="1">
      <c r="A3" s="88"/>
      <c r="B3" s="88"/>
      <c r="C3" s="88"/>
      <c r="D3" s="88"/>
      <c r="E3" s="88"/>
    </row>
    <row r="4" spans="1:5" ht="29.25" customHeight="1">
      <c r="A4" s="390" t="s">
        <v>136</v>
      </c>
      <c r="B4" s="390"/>
      <c r="C4" s="390"/>
      <c r="D4" s="390"/>
      <c r="E4" s="390"/>
    </row>
    <row r="5" spans="1:5" ht="16.5" thickBot="1">
      <c r="A5" s="391"/>
      <c r="B5" s="391"/>
      <c r="C5" s="391"/>
      <c r="D5" s="391"/>
      <c r="E5" s="391"/>
    </row>
    <row r="6" spans="1:5" ht="12.75" customHeight="1">
      <c r="A6" s="89" t="s">
        <v>80</v>
      </c>
      <c r="B6" s="350">
        <v>6</v>
      </c>
      <c r="C6" s="91">
        <f>B6*30</f>
        <v>180</v>
      </c>
      <c r="D6" s="92" t="s">
        <v>81</v>
      </c>
      <c r="E6" s="92"/>
    </row>
    <row r="7" spans="1:5">
      <c r="A7" s="93" t="s">
        <v>82</v>
      </c>
      <c r="B7" s="351">
        <f>+'LICITACION FINAL'!F67</f>
        <v>2436532524.9649997</v>
      </c>
      <c r="C7" s="92"/>
      <c r="D7" s="95"/>
      <c r="E7" s="92"/>
    </row>
    <row r="8" spans="1:5">
      <c r="A8" s="93" t="s">
        <v>83</v>
      </c>
      <c r="B8" s="352">
        <v>0.31</v>
      </c>
      <c r="C8" s="92"/>
      <c r="D8" s="95"/>
      <c r="E8" s="92"/>
    </row>
    <row r="9" spans="1:5" ht="15.75" thickBot="1">
      <c r="A9" s="97" t="s">
        <v>84</v>
      </c>
      <c r="B9" s="353">
        <f>ROUND((B7*(1+B8)),0)-1</f>
        <v>3191857607</v>
      </c>
      <c r="C9" s="92"/>
      <c r="D9" s="92"/>
      <c r="E9" s="92"/>
    </row>
    <row r="10" spans="1:5" ht="12.75" customHeight="1" thickBot="1">
      <c r="A10" s="92"/>
      <c r="B10" s="92"/>
      <c r="C10" s="99"/>
      <c r="D10" s="99"/>
      <c r="E10" s="99"/>
    </row>
    <row r="11" spans="1:5" ht="16.5" thickTop="1">
      <c r="A11" s="100" t="s">
        <v>85</v>
      </c>
      <c r="B11" s="101"/>
      <c r="C11" s="101"/>
      <c r="D11" s="101"/>
      <c r="E11" s="102"/>
    </row>
    <row r="12" spans="1:5" s="106" customFormat="1" ht="25.5">
      <c r="A12" s="103" t="s">
        <v>86</v>
      </c>
      <c r="B12" s="104" t="s">
        <v>87</v>
      </c>
      <c r="C12" s="104" t="s">
        <v>88</v>
      </c>
      <c r="D12" s="104" t="s">
        <v>89</v>
      </c>
      <c r="E12" s="105" t="s">
        <v>90</v>
      </c>
    </row>
    <row r="13" spans="1:5" s="106" customFormat="1" ht="12.75" customHeight="1">
      <c r="A13" s="107" t="s">
        <v>91</v>
      </c>
      <c r="B13" s="354">
        <f>((781242)*1.65)*4</f>
        <v>5156197.2</v>
      </c>
      <c r="C13" s="354">
        <v>1</v>
      </c>
      <c r="D13" s="354">
        <v>6.5</v>
      </c>
      <c r="E13" s="355">
        <f t="shared" ref="E13:E24" si="0">+B13*C13*D13</f>
        <v>33515281.800000001</v>
      </c>
    </row>
    <row r="14" spans="1:5" s="106" customFormat="1">
      <c r="A14" s="107" t="s">
        <v>92</v>
      </c>
      <c r="B14" s="354">
        <f>((781242)*1.65)*3</f>
        <v>3867147.9000000004</v>
      </c>
      <c r="C14" s="354">
        <v>1</v>
      </c>
      <c r="D14" s="354">
        <f>+D13</f>
        <v>6.5</v>
      </c>
      <c r="E14" s="355">
        <f>+B14*C14*D14</f>
        <v>25136461.350000001</v>
      </c>
    </row>
    <row r="15" spans="1:5" s="106" customFormat="1" hidden="1">
      <c r="A15" s="107" t="s">
        <v>93</v>
      </c>
      <c r="B15" s="354">
        <f>((781242)*1.65)*2.5</f>
        <v>3222623.25</v>
      </c>
      <c r="C15" s="354">
        <v>0</v>
      </c>
      <c r="D15" s="354">
        <f t="shared" ref="D15:D24" si="1">+$B$6</f>
        <v>6</v>
      </c>
      <c r="E15" s="355">
        <f t="shared" si="0"/>
        <v>0</v>
      </c>
    </row>
    <row r="16" spans="1:5" hidden="1">
      <c r="A16" s="107" t="s">
        <v>94</v>
      </c>
      <c r="B16" s="354">
        <f t="shared" ref="B16:B20" si="2">((781242)*1.65)*2.5</f>
        <v>3222623.25</v>
      </c>
      <c r="C16" s="354">
        <v>0</v>
      </c>
      <c r="D16" s="354">
        <f t="shared" si="1"/>
        <v>6</v>
      </c>
      <c r="E16" s="355">
        <f t="shared" si="0"/>
        <v>0</v>
      </c>
    </row>
    <row r="17" spans="1:5" ht="12.75" hidden="1" customHeight="1">
      <c r="A17" s="107" t="s">
        <v>95</v>
      </c>
      <c r="B17" s="354">
        <f t="shared" si="2"/>
        <v>3222623.25</v>
      </c>
      <c r="C17" s="354">
        <v>0</v>
      </c>
      <c r="D17" s="354">
        <f t="shared" si="1"/>
        <v>6</v>
      </c>
      <c r="E17" s="355">
        <f t="shared" si="0"/>
        <v>0</v>
      </c>
    </row>
    <row r="18" spans="1:5" hidden="1">
      <c r="A18" s="107" t="s">
        <v>96</v>
      </c>
      <c r="B18" s="354">
        <f t="shared" si="2"/>
        <v>3222623.25</v>
      </c>
      <c r="C18" s="354">
        <v>0</v>
      </c>
      <c r="D18" s="354">
        <f t="shared" si="1"/>
        <v>6</v>
      </c>
      <c r="E18" s="355">
        <f t="shared" si="0"/>
        <v>0</v>
      </c>
    </row>
    <row r="19" spans="1:5" s="106" customFormat="1">
      <c r="A19" s="107" t="s">
        <v>97</v>
      </c>
      <c r="B19" s="354">
        <f t="shared" si="2"/>
        <v>3222623.25</v>
      </c>
      <c r="C19" s="354">
        <v>0.6</v>
      </c>
      <c r="D19" s="354">
        <f t="shared" si="1"/>
        <v>6</v>
      </c>
      <c r="E19" s="355">
        <f t="shared" si="0"/>
        <v>11601443.699999999</v>
      </c>
    </row>
    <row r="20" spans="1:5" s="106" customFormat="1">
      <c r="A20" s="107" t="s">
        <v>98</v>
      </c>
      <c r="B20" s="354">
        <f t="shared" si="2"/>
        <v>3222623.25</v>
      </c>
      <c r="C20" s="354">
        <v>0.3</v>
      </c>
      <c r="D20" s="354">
        <f t="shared" si="1"/>
        <v>6</v>
      </c>
      <c r="E20" s="355">
        <f t="shared" si="0"/>
        <v>5800721.8499999996</v>
      </c>
    </row>
    <row r="21" spans="1:5" s="106" customFormat="1" hidden="1">
      <c r="A21" s="107" t="s">
        <v>99</v>
      </c>
      <c r="B21" s="354">
        <f>(781242)*3</f>
        <v>2343726</v>
      </c>
      <c r="C21" s="354">
        <v>0</v>
      </c>
      <c r="D21" s="354">
        <f t="shared" si="1"/>
        <v>6</v>
      </c>
      <c r="E21" s="355">
        <f t="shared" si="0"/>
        <v>0</v>
      </c>
    </row>
    <row r="22" spans="1:5" s="106" customFormat="1">
      <c r="A22" s="107" t="s">
        <v>100</v>
      </c>
      <c r="B22" s="354">
        <f>(781242)*3</f>
        <v>2343726</v>
      </c>
      <c r="C22" s="354">
        <v>0.35</v>
      </c>
      <c r="D22" s="354">
        <f t="shared" si="1"/>
        <v>6</v>
      </c>
      <c r="E22" s="355">
        <f t="shared" si="0"/>
        <v>4921824.5999999996</v>
      </c>
    </row>
    <row r="23" spans="1:5" s="106" customFormat="1">
      <c r="A23" s="107" t="s">
        <v>101</v>
      </c>
      <c r="B23" s="354">
        <v>9000000</v>
      </c>
      <c r="C23" s="354">
        <f>+C20</f>
        <v>0.3</v>
      </c>
      <c r="D23" s="354">
        <f t="shared" si="1"/>
        <v>6</v>
      </c>
      <c r="E23" s="355">
        <f t="shared" si="0"/>
        <v>16200000</v>
      </c>
    </row>
    <row r="24" spans="1:5" s="106" customFormat="1">
      <c r="A24" s="107" t="s">
        <v>102</v>
      </c>
      <c r="B24" s="354">
        <f>((781242)*1.65)*2</f>
        <v>2578098.6</v>
      </c>
      <c r="C24" s="354">
        <v>3</v>
      </c>
      <c r="D24" s="354">
        <f t="shared" si="1"/>
        <v>6</v>
      </c>
      <c r="E24" s="355">
        <f t="shared" si="0"/>
        <v>46405774.800000004</v>
      </c>
    </row>
    <row r="25" spans="1:5" s="106" customFormat="1" ht="12.75">
      <c r="A25" s="107"/>
      <c r="B25" s="356"/>
      <c r="C25" s="356"/>
      <c r="D25" s="356"/>
      <c r="E25" s="357">
        <f>SUM(E13:E24)</f>
        <v>143581508.09999999</v>
      </c>
    </row>
    <row r="26" spans="1:5" s="106" customFormat="1" ht="16.5" thickBot="1">
      <c r="A26" s="113" t="s">
        <v>103</v>
      </c>
      <c r="B26" s="358"/>
      <c r="C26" s="358"/>
      <c r="D26" s="358"/>
      <c r="E26" s="359">
        <f>SUM(E25:E25)</f>
        <v>143581508.09999999</v>
      </c>
    </row>
    <row r="27" spans="1:5" s="106" customFormat="1" ht="14.25" thickTop="1" thickBot="1">
      <c r="A27" s="99"/>
      <c r="B27" s="99"/>
      <c r="C27" s="99"/>
      <c r="D27" s="99"/>
      <c r="E27" s="99"/>
    </row>
    <row r="28" spans="1:5" s="106" customFormat="1" ht="16.5" thickTop="1">
      <c r="A28" s="116" t="s">
        <v>104</v>
      </c>
      <c r="B28" s="117"/>
      <c r="C28" s="117"/>
      <c r="D28" s="117"/>
      <c r="E28" s="118"/>
    </row>
    <row r="29" spans="1:5" s="106" customFormat="1" ht="25.5">
      <c r="A29" s="119" t="s">
        <v>86</v>
      </c>
      <c r="B29" s="120" t="s">
        <v>87</v>
      </c>
      <c r="C29" s="120" t="s">
        <v>88</v>
      </c>
      <c r="D29" s="120" t="s">
        <v>89</v>
      </c>
      <c r="E29" s="121" t="s">
        <v>90</v>
      </c>
    </row>
    <row r="30" spans="1:5" s="106" customFormat="1">
      <c r="A30" s="107" t="s">
        <v>105</v>
      </c>
      <c r="B30" s="354">
        <f>781242*1.65</f>
        <v>1289049.3</v>
      </c>
      <c r="C30" s="354">
        <v>1</v>
      </c>
      <c r="D30" s="354">
        <f>+$B$6</f>
        <v>6</v>
      </c>
      <c r="E30" s="355">
        <f t="shared" ref="E30:E34" si="3">+B30*C30*D30</f>
        <v>7734295.8000000007</v>
      </c>
    </row>
    <row r="31" spans="1:5">
      <c r="A31" s="107" t="s">
        <v>106</v>
      </c>
      <c r="B31" s="354">
        <f>781242*1.65</f>
        <v>1289049.3</v>
      </c>
      <c r="C31" s="354">
        <v>1</v>
      </c>
      <c r="D31" s="354">
        <f>+$B$6</f>
        <v>6</v>
      </c>
      <c r="E31" s="355">
        <f t="shared" si="3"/>
        <v>7734295.8000000007</v>
      </c>
    </row>
    <row r="32" spans="1:5">
      <c r="A32" s="107" t="s">
        <v>107</v>
      </c>
      <c r="B32" s="354">
        <f>(781242)*3</f>
        <v>2343726</v>
      </c>
      <c r="C32" s="354">
        <v>0.55000000000000004</v>
      </c>
      <c r="D32" s="354">
        <f>+$B$6</f>
        <v>6</v>
      </c>
      <c r="E32" s="355">
        <f t="shared" si="3"/>
        <v>7734295.8000000007</v>
      </c>
    </row>
    <row r="33" spans="1:6">
      <c r="A33" s="107" t="s">
        <v>108</v>
      </c>
      <c r="B33" s="354">
        <f>(781242)*1.65</f>
        <v>1289049.3</v>
      </c>
      <c r="C33" s="354">
        <v>1</v>
      </c>
      <c r="D33" s="354">
        <f>+$B$6</f>
        <v>6</v>
      </c>
      <c r="E33" s="355">
        <f t="shared" si="3"/>
        <v>7734295.8000000007</v>
      </c>
    </row>
    <row r="34" spans="1:6">
      <c r="A34" s="107" t="s">
        <v>109</v>
      </c>
      <c r="B34" s="354">
        <f>781242*1.65</f>
        <v>1289049.3</v>
      </c>
      <c r="C34" s="354">
        <v>0.5</v>
      </c>
      <c r="D34" s="354">
        <f>+$B$6</f>
        <v>6</v>
      </c>
      <c r="E34" s="355">
        <f t="shared" si="3"/>
        <v>3867147.9000000004</v>
      </c>
    </row>
    <row r="35" spans="1:6" ht="12.75">
      <c r="A35" s="107"/>
      <c r="B35" s="356"/>
      <c r="C35" s="356"/>
      <c r="D35" s="356"/>
      <c r="E35" s="357">
        <f>SUM(E30:E34)</f>
        <v>34804331.100000001</v>
      </c>
    </row>
    <row r="36" spans="1:6" ht="16.5" thickBot="1">
      <c r="A36" s="113" t="s">
        <v>110</v>
      </c>
      <c r="B36" s="358"/>
      <c r="C36" s="358"/>
      <c r="D36" s="358"/>
      <c r="E36" s="359">
        <f>SUM(E35:E35)</f>
        <v>34804331.100000001</v>
      </c>
    </row>
    <row r="37" spans="1:6" ht="14.25" thickTop="1" thickBot="1">
      <c r="A37" s="122"/>
      <c r="B37" s="99"/>
      <c r="C37" s="99"/>
      <c r="D37" s="99"/>
      <c r="E37" s="123"/>
    </row>
    <row r="38" spans="1:6" ht="16.5" thickTop="1">
      <c r="A38" s="100" t="s">
        <v>111</v>
      </c>
      <c r="B38" s="101"/>
      <c r="C38" s="101"/>
      <c r="D38" s="101"/>
      <c r="E38" s="102"/>
    </row>
    <row r="39" spans="1:6">
      <c r="A39" s="107" t="s">
        <v>112</v>
      </c>
      <c r="B39" s="360">
        <f>+$B$9</f>
        <v>3191857607</v>
      </c>
      <c r="C39" s="361">
        <v>7.3000000000000001E-3</v>
      </c>
      <c r="D39" s="356"/>
      <c r="E39" s="362">
        <f>+ROUND(B39*C39,0)</f>
        <v>23300561</v>
      </c>
    </row>
    <row r="40" spans="1:6" ht="15.75" thickBot="1">
      <c r="A40" s="113" t="s">
        <v>113</v>
      </c>
      <c r="B40" s="363"/>
      <c r="C40" s="364"/>
      <c r="D40" s="364"/>
      <c r="E40" s="365">
        <f>SUM(E39)</f>
        <v>23300561</v>
      </c>
    </row>
    <row r="41" spans="1:6" ht="16.5" thickTop="1" thickBot="1">
      <c r="A41" s="99"/>
      <c r="B41" s="130"/>
      <c r="C41" s="99"/>
      <c r="D41" s="99"/>
      <c r="E41" s="99"/>
    </row>
    <row r="42" spans="1:6" ht="15" customHeight="1" thickTop="1">
      <c r="A42" s="100" t="s">
        <v>114</v>
      </c>
      <c r="B42" s="131"/>
      <c r="C42" s="101"/>
      <c r="D42" s="101"/>
      <c r="E42" s="102"/>
      <c r="F42" s="518" t="s">
        <v>115</v>
      </c>
    </row>
    <row r="43" spans="1:6" ht="15" customHeight="1">
      <c r="A43" s="107" t="s">
        <v>116</v>
      </c>
      <c r="B43" s="360">
        <f>+$B$9</f>
        <v>3191857607</v>
      </c>
      <c r="C43" s="366">
        <v>0.01</v>
      </c>
      <c r="D43" s="356"/>
      <c r="E43" s="355">
        <f>+ROUND(B43*C43,0)</f>
        <v>31918576</v>
      </c>
      <c r="F43" s="518"/>
    </row>
    <row r="44" spans="1:6" ht="15" customHeight="1">
      <c r="A44" s="107" t="s">
        <v>135</v>
      </c>
      <c r="B44" s="360">
        <f>+$B$9</f>
        <v>3191857607</v>
      </c>
      <c r="C44" s="366">
        <v>4.4999999999999998E-2</v>
      </c>
      <c r="D44" s="356"/>
      <c r="E44" s="355">
        <f>+ROUND(B44*C44,0)</f>
        <v>143633592</v>
      </c>
      <c r="F44" s="518"/>
    </row>
    <row r="45" spans="1:6" ht="15" customHeight="1">
      <c r="A45" s="107" t="s">
        <v>117</v>
      </c>
      <c r="B45" s="360">
        <f>+$B$9</f>
        <v>3191857607</v>
      </c>
      <c r="C45" s="366">
        <v>0.05</v>
      </c>
      <c r="D45" s="356"/>
      <c r="E45" s="355">
        <f>+ROUND(B45*C45,0)</f>
        <v>159592880</v>
      </c>
      <c r="F45" s="518"/>
    </row>
    <row r="46" spans="1:6" ht="15" customHeight="1">
      <c r="A46" s="133" t="s">
        <v>134</v>
      </c>
      <c r="B46" s="360">
        <f>+$B$9</f>
        <v>3191857607</v>
      </c>
      <c r="C46" s="367">
        <v>0.02</v>
      </c>
      <c r="D46" s="368"/>
      <c r="E46" s="355">
        <f>+ROUND(B46*C46,0)</f>
        <v>63837152</v>
      </c>
      <c r="F46" s="518"/>
    </row>
    <row r="47" spans="1:6" ht="15" customHeight="1" thickBot="1">
      <c r="A47" s="113" t="s">
        <v>118</v>
      </c>
      <c r="B47" s="369"/>
      <c r="C47" s="369"/>
      <c r="D47" s="369"/>
      <c r="E47" s="365">
        <f>SUM(E43:E46)</f>
        <v>398982200</v>
      </c>
      <c r="F47" s="518"/>
    </row>
    <row r="48" spans="1:6" ht="14.25" thickTop="1" thickBot="1">
      <c r="A48" s="99"/>
      <c r="B48" s="99"/>
      <c r="C48" s="99"/>
      <c r="D48" s="99"/>
      <c r="E48" s="99"/>
    </row>
    <row r="49" spans="1:5" ht="13.5" thickTop="1">
      <c r="A49" s="139" t="s">
        <v>119</v>
      </c>
      <c r="B49" s="101"/>
      <c r="C49" s="101"/>
      <c r="D49" s="101"/>
      <c r="E49" s="102"/>
    </row>
    <row r="50" spans="1:5">
      <c r="A50" s="107" t="s">
        <v>120</v>
      </c>
      <c r="B50" s="354">
        <v>2800000</v>
      </c>
      <c r="C50" s="354">
        <v>1</v>
      </c>
      <c r="D50" s="354">
        <f t="shared" ref="D50:D54" si="4">+$B$6</f>
        <v>6</v>
      </c>
      <c r="E50" s="355">
        <f t="shared" ref="E50:E55" si="5">+B50*C50*D50</f>
        <v>16800000</v>
      </c>
    </row>
    <row r="51" spans="1:5">
      <c r="A51" s="107" t="s">
        <v>121</v>
      </c>
      <c r="B51" s="354">
        <v>280000</v>
      </c>
      <c r="C51" s="354">
        <v>1</v>
      </c>
      <c r="D51" s="354">
        <f t="shared" si="4"/>
        <v>6</v>
      </c>
      <c r="E51" s="355">
        <f t="shared" si="5"/>
        <v>1680000</v>
      </c>
    </row>
    <row r="52" spans="1:5">
      <c r="A52" s="107" t="s">
        <v>122</v>
      </c>
      <c r="B52" s="354">
        <v>280000</v>
      </c>
      <c r="C52" s="354">
        <v>1</v>
      </c>
      <c r="D52" s="354">
        <f t="shared" si="4"/>
        <v>6</v>
      </c>
      <c r="E52" s="355">
        <f t="shared" si="5"/>
        <v>1680000</v>
      </c>
    </row>
    <row r="53" spans="1:5">
      <c r="A53" s="107" t="s">
        <v>123</v>
      </c>
      <c r="B53" s="354">
        <v>850000</v>
      </c>
      <c r="C53" s="354">
        <v>1</v>
      </c>
      <c r="D53" s="354">
        <f t="shared" si="4"/>
        <v>6</v>
      </c>
      <c r="E53" s="355">
        <f t="shared" si="5"/>
        <v>5100000</v>
      </c>
    </row>
    <row r="54" spans="1:5">
      <c r="A54" s="107" t="s">
        <v>124</v>
      </c>
      <c r="B54" s="354">
        <v>450000</v>
      </c>
      <c r="C54" s="354">
        <v>1</v>
      </c>
      <c r="D54" s="354">
        <f t="shared" si="4"/>
        <v>6</v>
      </c>
      <c r="E54" s="355">
        <f t="shared" si="5"/>
        <v>2700000</v>
      </c>
    </row>
    <row r="55" spans="1:5">
      <c r="A55" s="107" t="s">
        <v>125</v>
      </c>
      <c r="B55" s="354">
        <v>2600000</v>
      </c>
      <c r="C55" s="354">
        <v>1</v>
      </c>
      <c r="D55" s="354">
        <f>C55</f>
        <v>1</v>
      </c>
      <c r="E55" s="355">
        <f t="shared" si="5"/>
        <v>2600000</v>
      </c>
    </row>
    <row r="56" spans="1:5" ht="13.5" thickBot="1">
      <c r="A56" s="113" t="s">
        <v>126</v>
      </c>
      <c r="B56" s="370"/>
      <c r="C56" s="370"/>
      <c r="D56" s="370"/>
      <c r="E56" s="371">
        <f>SUM(E50:E55)</f>
        <v>30560000</v>
      </c>
    </row>
    <row r="57" spans="1:5" ht="14.25" thickTop="1" thickBot="1">
      <c r="A57" s="99"/>
      <c r="B57" s="99"/>
      <c r="C57" s="99"/>
      <c r="D57" s="99"/>
      <c r="E57" s="99"/>
    </row>
    <row r="58" spans="1:5" ht="16.5" thickTop="1">
      <c r="A58" s="100" t="s">
        <v>127</v>
      </c>
      <c r="B58" s="140"/>
      <c r="C58" s="140"/>
      <c r="D58" s="140"/>
      <c r="E58" s="372">
        <f>+E26+E36+E40+E47+E56</f>
        <v>631228600.20000005</v>
      </c>
    </row>
    <row r="59" spans="1:5" ht="15.75">
      <c r="A59" s="141" t="s">
        <v>128</v>
      </c>
      <c r="B59" s="142"/>
      <c r="C59" s="142"/>
      <c r="D59" s="142"/>
      <c r="E59" s="373">
        <f>B7</f>
        <v>2436532524.9649997</v>
      </c>
    </row>
    <row r="60" spans="1:5" ht="12.75">
      <c r="A60" s="143" t="s">
        <v>129</v>
      </c>
      <c r="B60" s="111"/>
      <c r="C60" s="111"/>
      <c r="D60" s="111"/>
      <c r="E60" s="374">
        <f>ROUND(+E58/E59,4)</f>
        <v>0.2591</v>
      </c>
    </row>
    <row r="61" spans="1:5" ht="12.75">
      <c r="A61" s="143" t="s">
        <v>130</v>
      </c>
      <c r="B61" s="111"/>
      <c r="C61" s="111"/>
      <c r="D61" s="111"/>
      <c r="E61" s="375">
        <v>0.05</v>
      </c>
    </row>
    <row r="62" spans="1:5" ht="19.5" thickBot="1">
      <c r="A62" s="145" t="s">
        <v>131</v>
      </c>
      <c r="B62" s="146"/>
      <c r="C62" s="146"/>
      <c r="D62" s="146"/>
      <c r="E62" s="376">
        <f>SUM(E60:E61)</f>
        <v>0.30909999999999999</v>
      </c>
    </row>
    <row r="63" spans="1:5" ht="15.75" thickTop="1"/>
    <row r="67" spans="1:5">
      <c r="A67" s="148" t="s">
        <v>343</v>
      </c>
      <c r="B67" s="148" t="s">
        <v>132</v>
      </c>
    </row>
    <row r="68" spans="1:5">
      <c r="A68" s="149" t="s">
        <v>344</v>
      </c>
      <c r="B68" s="149" t="s">
        <v>133</v>
      </c>
      <c r="E68" s="346"/>
    </row>
    <row r="70" spans="1:5">
      <c r="E70" s="347"/>
    </row>
  </sheetData>
  <mergeCells count="5">
    <mergeCell ref="A1:E1"/>
    <mergeCell ref="A2:E2"/>
    <mergeCell ref="A4:E4"/>
    <mergeCell ref="A5:E5"/>
    <mergeCell ref="F42:F47"/>
  </mergeCells>
  <printOptions horizontalCentered="1"/>
  <pageMargins left="0.23622047244094491" right="0.31496062992125984" top="0.59055118110236227" bottom="0.59055118110236227" header="0" footer="0"/>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LICITACION FINAL</vt:lpstr>
      <vt:lpstr>AU</vt:lpstr>
      <vt:lpstr>APU</vt:lpstr>
      <vt:lpstr>cuadro de la propuesta</vt:lpstr>
      <vt:lpstr>Cuadro AU </vt:lpstr>
      <vt:lpstr>APU!Área_de_impresión</vt:lpstr>
      <vt:lpstr>AU!Área_de_impresión</vt:lpstr>
      <vt:lpstr>'Cuadro AU '!Área_de_impresión</vt:lpstr>
      <vt:lpstr>'cuadro de la propuesta'!Área_de_impresión</vt:lpstr>
      <vt:lpstr>'LICITACION FINAL'!Área_de_impresión</vt:lpstr>
      <vt:lpstr>'cuadro de la propuesta'!Títulos_a_imprimir</vt:lpstr>
      <vt:lpstr>'LICITACION FINAL'!Títulos_a_imprimir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SECRETARIO GENERAL</cp:lastModifiedBy>
  <cp:lastPrinted>2018-12-10T16:50:00Z</cp:lastPrinted>
  <dcterms:created xsi:type="dcterms:W3CDTF">2018-10-26T14:18:54Z</dcterms:created>
  <dcterms:modified xsi:type="dcterms:W3CDTF">2019-03-12T22:11:38Z</dcterms:modified>
</cp:coreProperties>
</file>